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9185" yWindow="-15" windowWidth="19230" windowHeight="20340"/>
  </bookViews>
  <sheets>
    <sheet name="Asprey to Ralph" sheetId="1" r:id="rId1"/>
  </sheets>
  <definedNames>
    <definedName name="amt">'Asprey to Ralph'!$G$3</definedName>
    <definedName name="Comp">'Asprey to Ralph'!$V$10</definedName>
    <definedName name="gth">'Asprey to Ralph'!$G$5</definedName>
    <definedName name="mar">'Asprey to Ralph'!$G$7</definedName>
  </definedNames>
  <calcPr calcId="145621"/>
</workbook>
</file>

<file path=xl/calcChain.xml><?xml version="1.0" encoding="utf-8"?>
<calcChain xmlns="http://schemas.openxmlformats.org/spreadsheetml/2006/main">
  <c r="X9" i="1" l="1"/>
  <c r="G9" i="1"/>
  <c r="I9" i="1" s="1"/>
  <c r="T13" i="1"/>
  <c r="S13" i="1"/>
  <c r="R13" i="1"/>
  <c r="Q13" i="1"/>
  <c r="P13" i="1"/>
  <c r="K7" i="1"/>
  <c r="G5" i="1"/>
  <c r="G7" i="1" l="1"/>
  <c r="J13" i="1"/>
  <c r="B17" i="1"/>
  <c r="T17" i="1" s="1"/>
  <c r="D13" i="1"/>
  <c r="K13" i="1"/>
  <c r="E13" i="1"/>
  <c r="L13" i="1"/>
  <c r="F13" i="1"/>
  <c r="M13" i="1"/>
  <c r="G13" i="1"/>
  <c r="N13" i="1"/>
  <c r="H13" i="1"/>
  <c r="B18" i="1"/>
  <c r="B19" i="1"/>
  <c r="T19" i="1" s="1"/>
  <c r="P18" i="1" l="1"/>
  <c r="R18" i="1"/>
  <c r="S18" i="1"/>
  <c r="Q18" i="1"/>
  <c r="R16" i="1"/>
  <c r="S16" i="1"/>
  <c r="Q16" i="1"/>
  <c r="P16" i="1"/>
  <c r="Q19" i="1"/>
  <c r="R19" i="1"/>
  <c r="S19" i="1"/>
  <c r="P19" i="1"/>
  <c r="B20" i="1"/>
  <c r="Q17" i="1"/>
  <c r="R17" i="1"/>
  <c r="S17" i="1"/>
  <c r="P17" i="1"/>
  <c r="T18" i="1"/>
  <c r="T16" i="1"/>
  <c r="J20" i="1"/>
  <c r="N19" i="1"/>
  <c r="G16" i="1"/>
  <c r="K20" i="1"/>
  <c r="L19" i="1"/>
  <c r="J19" i="1"/>
  <c r="H16" i="1"/>
  <c r="K16" i="1"/>
  <c r="H20" i="1"/>
  <c r="N16" i="1"/>
  <c r="M19" i="1"/>
  <c r="M16" i="1"/>
  <c r="D17" i="1"/>
  <c r="F17" i="1"/>
  <c r="F18" i="1"/>
  <c r="G19" i="1"/>
  <c r="L18" i="1"/>
  <c r="L20" i="1"/>
  <c r="F16" i="1"/>
  <c r="N17" i="1"/>
  <c r="E16" i="1"/>
  <c r="D18" i="1"/>
  <c r="M17" i="1"/>
  <c r="M18" i="1"/>
  <c r="H19" i="1"/>
  <c r="J18" i="1"/>
  <c r="N18" i="1"/>
  <c r="F19" i="1"/>
  <c r="K19" i="1"/>
  <c r="H18" i="1"/>
  <c r="F20" i="1"/>
  <c r="L16" i="1"/>
  <c r="E20" i="1"/>
  <c r="D16" i="1"/>
  <c r="J17" i="1"/>
  <c r="M20" i="1"/>
  <c r="K18" i="1"/>
  <c r="G20" i="1"/>
  <c r="E19" i="1"/>
  <c r="H17" i="1"/>
  <c r="N20" i="1"/>
  <c r="D19" i="1"/>
  <c r="K17" i="1"/>
  <c r="G17" i="1"/>
  <c r="G18" i="1"/>
  <c r="D20" i="1"/>
  <c r="E18" i="1"/>
  <c r="J16" i="1"/>
  <c r="L17" i="1"/>
  <c r="E17" i="1"/>
  <c r="Z19" i="1" l="1"/>
  <c r="X19" i="1"/>
  <c r="Z17" i="1"/>
  <c r="Z16" i="1"/>
  <c r="Y16" i="1"/>
  <c r="V19" i="1"/>
  <c r="W17" i="1"/>
  <c r="X18" i="1"/>
  <c r="Z18" i="1"/>
  <c r="V17" i="1"/>
  <c r="W19" i="1"/>
  <c r="X16" i="1"/>
  <c r="V18" i="1"/>
  <c r="Y17" i="1"/>
  <c r="V16" i="1"/>
  <c r="W18" i="1"/>
  <c r="X17" i="1"/>
  <c r="Y19" i="1"/>
  <c r="W16" i="1"/>
  <c r="Y18" i="1"/>
  <c r="R20" i="1"/>
  <c r="X20" i="1" s="1"/>
  <c r="S20" i="1"/>
  <c r="Y20" i="1" s="1"/>
  <c r="Q20" i="1"/>
  <c r="W20" i="1" s="1"/>
  <c r="B21" i="1"/>
  <c r="P20" i="1"/>
  <c r="V20" i="1" s="1"/>
  <c r="T20" i="1"/>
  <c r="Z20" i="1" s="1"/>
  <c r="P21" i="1" l="1"/>
  <c r="R21" i="1"/>
  <c r="S21" i="1"/>
  <c r="Q21" i="1"/>
  <c r="T21" i="1"/>
  <c r="B22" i="1"/>
  <c r="N21" i="1"/>
  <c r="H21" i="1"/>
  <c r="K21" i="1"/>
  <c r="L21" i="1"/>
  <c r="F21" i="1"/>
  <c r="M21" i="1"/>
  <c r="G21" i="1"/>
  <c r="J21" i="1"/>
  <c r="E21" i="1"/>
  <c r="D21" i="1"/>
  <c r="Y21" i="1" l="1"/>
  <c r="X21" i="1"/>
  <c r="Z21" i="1"/>
  <c r="V21" i="1"/>
  <c r="W21" i="1"/>
  <c r="Q22" i="1"/>
  <c r="R22" i="1"/>
  <c r="P22" i="1"/>
  <c r="S22" i="1"/>
  <c r="T22" i="1"/>
  <c r="B23" i="1"/>
  <c r="H22" i="1"/>
  <c r="L22" i="1"/>
  <c r="J22" i="1"/>
  <c r="M22" i="1"/>
  <c r="K22" i="1"/>
  <c r="D22" i="1"/>
  <c r="F22" i="1"/>
  <c r="G22" i="1"/>
  <c r="N22" i="1"/>
  <c r="E22" i="1"/>
  <c r="Y22" i="1" l="1"/>
  <c r="V22" i="1"/>
  <c r="X22" i="1"/>
  <c r="Z22" i="1"/>
  <c r="W22" i="1"/>
  <c r="R23" i="1"/>
  <c r="S23" i="1"/>
  <c r="P23" i="1"/>
  <c r="Q23" i="1"/>
  <c r="B24" i="1"/>
  <c r="T23" i="1"/>
  <c r="F23" i="1"/>
  <c r="K23" i="1"/>
  <c r="N23" i="1"/>
  <c r="D23" i="1"/>
  <c r="J23" i="1"/>
  <c r="H23" i="1"/>
  <c r="L23" i="1"/>
  <c r="M23" i="1"/>
  <c r="G23" i="1"/>
  <c r="E23" i="1"/>
  <c r="Z23" i="1" l="1"/>
  <c r="V23" i="1"/>
  <c r="Y23" i="1"/>
  <c r="X23" i="1"/>
  <c r="W23" i="1"/>
  <c r="Q24" i="1"/>
  <c r="R24" i="1"/>
  <c r="S24" i="1"/>
  <c r="P24" i="1"/>
  <c r="B25" i="1"/>
  <c r="T24" i="1"/>
  <c r="J24" i="1"/>
  <c r="D24" i="1"/>
  <c r="F24" i="1"/>
  <c r="E24" i="1"/>
  <c r="K24" i="1"/>
  <c r="G24" i="1"/>
  <c r="L24" i="1"/>
  <c r="M24" i="1"/>
  <c r="H24" i="1"/>
  <c r="N24" i="1"/>
  <c r="Y24" i="1" l="1"/>
  <c r="Z24" i="1"/>
  <c r="X24" i="1"/>
  <c r="W24" i="1"/>
  <c r="V24" i="1"/>
  <c r="R25" i="1"/>
  <c r="S25" i="1"/>
  <c r="Q25" i="1"/>
  <c r="P25" i="1"/>
  <c r="T25" i="1"/>
  <c r="B26" i="1"/>
  <c r="M25" i="1"/>
  <c r="D25" i="1"/>
  <c r="G25" i="1"/>
  <c r="E25" i="1"/>
  <c r="J25" i="1"/>
  <c r="K25" i="1"/>
  <c r="F25" i="1"/>
  <c r="N25" i="1"/>
  <c r="L25" i="1"/>
  <c r="H25" i="1"/>
  <c r="V25" i="1" l="1"/>
  <c r="W25" i="1"/>
  <c r="Y25" i="1"/>
  <c r="Z25" i="1"/>
  <c r="X25" i="1"/>
  <c r="P26" i="1"/>
  <c r="R26" i="1"/>
  <c r="S26" i="1"/>
  <c r="Q26" i="1"/>
  <c r="T26" i="1"/>
  <c r="B27" i="1"/>
  <c r="M26" i="1"/>
  <c r="H26" i="1"/>
  <c r="J26" i="1"/>
  <c r="F26" i="1"/>
  <c r="N26" i="1"/>
  <c r="L26" i="1"/>
  <c r="D26" i="1"/>
  <c r="K26" i="1"/>
  <c r="G26" i="1"/>
  <c r="E26" i="1"/>
  <c r="X26" i="1" l="1"/>
  <c r="Z26" i="1"/>
  <c r="V26" i="1"/>
  <c r="W26" i="1"/>
  <c r="Y26" i="1"/>
  <c r="Q27" i="1"/>
  <c r="R27" i="1"/>
  <c r="S27" i="1"/>
  <c r="P27" i="1"/>
  <c r="B28" i="1"/>
  <c r="T27" i="1"/>
  <c r="K27" i="1"/>
  <c r="L27" i="1"/>
  <c r="D27" i="1"/>
  <c r="F27" i="1"/>
  <c r="M27" i="1"/>
  <c r="N27" i="1"/>
  <c r="G27" i="1"/>
  <c r="E27" i="1"/>
  <c r="H27" i="1"/>
  <c r="J27" i="1"/>
  <c r="Z27" i="1" l="1"/>
  <c r="X27" i="1"/>
  <c r="Y27" i="1"/>
  <c r="W27" i="1"/>
  <c r="V27" i="1"/>
  <c r="Q28" i="1"/>
  <c r="R28" i="1"/>
  <c r="S28" i="1"/>
  <c r="P28" i="1"/>
  <c r="B29" i="1"/>
  <c r="T28" i="1"/>
  <c r="M28" i="1"/>
  <c r="E28" i="1"/>
  <c r="H28" i="1"/>
  <c r="L28" i="1"/>
  <c r="J28" i="1"/>
  <c r="G28" i="1"/>
  <c r="D28" i="1"/>
  <c r="F28" i="1"/>
  <c r="N28" i="1"/>
  <c r="K28" i="1"/>
  <c r="V28" i="1" l="1"/>
  <c r="Y28" i="1"/>
  <c r="Z28" i="1"/>
  <c r="X28" i="1"/>
  <c r="W28" i="1"/>
  <c r="P29" i="1"/>
  <c r="R29" i="1"/>
  <c r="S29" i="1"/>
  <c r="Q29" i="1"/>
  <c r="T29" i="1"/>
  <c r="B30" i="1"/>
  <c r="F29" i="1"/>
  <c r="M29" i="1"/>
  <c r="H29" i="1"/>
  <c r="G29" i="1"/>
  <c r="L29" i="1"/>
  <c r="J29" i="1"/>
  <c r="N29" i="1"/>
  <c r="E29" i="1"/>
  <c r="D29" i="1"/>
  <c r="K29" i="1"/>
  <c r="V29" i="1" l="1"/>
  <c r="Y29" i="1"/>
  <c r="X29" i="1"/>
  <c r="Z29" i="1"/>
  <c r="W29" i="1"/>
  <c r="Q30" i="1"/>
  <c r="R30" i="1"/>
  <c r="S30" i="1"/>
  <c r="P30" i="1"/>
  <c r="T30" i="1"/>
  <c r="B31" i="1"/>
  <c r="M30" i="1"/>
  <c r="H30" i="1"/>
  <c r="D30" i="1"/>
  <c r="J30" i="1"/>
  <c r="K30" i="1"/>
  <c r="F30" i="1"/>
  <c r="G30" i="1"/>
  <c r="N30" i="1"/>
  <c r="E30" i="1"/>
  <c r="L30" i="1"/>
  <c r="V30" i="1" l="1"/>
  <c r="Y30" i="1"/>
  <c r="X30" i="1"/>
  <c r="Z30" i="1"/>
  <c r="W30" i="1"/>
  <c r="R31" i="1"/>
  <c r="P31" i="1"/>
  <c r="S31" i="1"/>
  <c r="Q31" i="1"/>
  <c r="B32" i="1"/>
  <c r="T31" i="1"/>
  <c r="F31" i="1"/>
  <c r="N31" i="1"/>
  <c r="K31" i="1"/>
  <c r="D31" i="1"/>
  <c r="G31" i="1"/>
  <c r="M31" i="1"/>
  <c r="L31" i="1"/>
  <c r="E31" i="1"/>
  <c r="H31" i="1"/>
  <c r="J31" i="1"/>
  <c r="Z31" i="1" l="1"/>
  <c r="Y31" i="1"/>
  <c r="V31" i="1"/>
  <c r="X31" i="1"/>
  <c r="W31" i="1"/>
  <c r="R32" i="1"/>
  <c r="S32" i="1"/>
  <c r="Q32" i="1"/>
  <c r="B33" i="1"/>
  <c r="P32" i="1"/>
  <c r="T32" i="1"/>
  <c r="J32" i="1"/>
  <c r="K32" i="1"/>
  <c r="D32" i="1"/>
  <c r="L32" i="1"/>
  <c r="E32" i="1"/>
  <c r="G32" i="1"/>
  <c r="F32" i="1"/>
  <c r="M32" i="1"/>
  <c r="N32" i="1"/>
  <c r="H32" i="1"/>
  <c r="V32" i="1" l="1"/>
  <c r="X32" i="1"/>
  <c r="W32" i="1"/>
  <c r="Z32" i="1"/>
  <c r="Y32" i="1"/>
  <c r="Q33" i="1"/>
  <c r="R33" i="1"/>
  <c r="S33" i="1"/>
  <c r="P33" i="1"/>
  <c r="T33" i="1"/>
  <c r="B34" i="1"/>
  <c r="J33" i="1"/>
  <c r="F33" i="1"/>
  <c r="M33" i="1"/>
  <c r="D33" i="1"/>
  <c r="E33" i="1"/>
  <c r="G33" i="1"/>
  <c r="H33" i="1"/>
  <c r="K33" i="1"/>
  <c r="L33" i="1"/>
  <c r="N33" i="1"/>
  <c r="V33" i="1" l="1"/>
  <c r="Y33" i="1"/>
  <c r="X33" i="1"/>
  <c r="Z33" i="1"/>
  <c r="W33" i="1"/>
  <c r="R34" i="1"/>
  <c r="P34" i="1"/>
  <c r="S34" i="1"/>
  <c r="Q34" i="1"/>
  <c r="T34" i="1"/>
  <c r="B35" i="1"/>
  <c r="G34" i="1"/>
  <c r="L34" i="1"/>
  <c r="D34" i="1"/>
  <c r="F34" i="1"/>
  <c r="N34" i="1"/>
  <c r="J34" i="1"/>
  <c r="M34" i="1"/>
  <c r="H34" i="1"/>
  <c r="K34" i="1"/>
  <c r="E34" i="1"/>
  <c r="X34" i="1" l="1"/>
  <c r="W34" i="1"/>
  <c r="Z34" i="1"/>
  <c r="Y34" i="1"/>
  <c r="V34" i="1"/>
  <c r="Q35" i="1"/>
  <c r="P35" i="1"/>
  <c r="R35" i="1"/>
  <c r="S35" i="1"/>
  <c r="B36" i="1"/>
  <c r="T35" i="1"/>
  <c r="J35" i="1"/>
  <c r="L35" i="1"/>
  <c r="H35" i="1"/>
  <c r="D35" i="1"/>
  <c r="G35" i="1"/>
  <c r="E35" i="1"/>
  <c r="M35" i="1"/>
  <c r="K35" i="1"/>
  <c r="N35" i="1"/>
  <c r="F35" i="1"/>
  <c r="W35" i="1" l="1"/>
  <c r="Y35" i="1"/>
  <c r="X35" i="1"/>
  <c r="Z35" i="1"/>
  <c r="V35" i="1"/>
  <c r="R36" i="1"/>
  <c r="S36" i="1"/>
  <c r="Q36" i="1"/>
  <c r="B37" i="1"/>
  <c r="P36" i="1"/>
  <c r="T36" i="1"/>
  <c r="K36" i="1"/>
  <c r="H36" i="1"/>
  <c r="M36" i="1"/>
  <c r="J36" i="1"/>
  <c r="N36" i="1"/>
  <c r="D36" i="1"/>
  <c r="L36" i="1"/>
  <c r="F36" i="1"/>
  <c r="G36" i="1"/>
  <c r="E36" i="1"/>
  <c r="W36" i="1" l="1"/>
  <c r="Y36" i="1"/>
  <c r="Z36" i="1"/>
  <c r="V36" i="1"/>
  <c r="X36" i="1"/>
  <c r="Q37" i="1"/>
  <c r="P37" i="1"/>
  <c r="R37" i="1"/>
  <c r="S37" i="1"/>
  <c r="T37" i="1"/>
  <c r="B38" i="1"/>
  <c r="G37" i="1"/>
  <c r="L37" i="1"/>
  <c r="K37" i="1"/>
  <c r="J37" i="1"/>
  <c r="H37" i="1"/>
  <c r="E37" i="1"/>
  <c r="F37" i="1"/>
  <c r="M37" i="1"/>
  <c r="D37" i="1"/>
  <c r="N37" i="1"/>
  <c r="Y37" i="1" l="1"/>
  <c r="X37" i="1"/>
  <c r="V37" i="1"/>
  <c r="Z37" i="1"/>
  <c r="W37" i="1"/>
  <c r="P38" i="1"/>
  <c r="R38" i="1"/>
  <c r="S38" i="1"/>
  <c r="Q38" i="1"/>
  <c r="T38" i="1"/>
  <c r="B39" i="1"/>
  <c r="M38" i="1"/>
  <c r="K38" i="1"/>
  <c r="L38" i="1"/>
  <c r="D38" i="1"/>
  <c r="N38" i="1"/>
  <c r="H38" i="1"/>
  <c r="J38" i="1"/>
  <c r="F38" i="1"/>
  <c r="E38" i="1"/>
  <c r="G38" i="1"/>
  <c r="Y38" i="1" l="1"/>
  <c r="X38" i="1"/>
  <c r="Z38" i="1"/>
  <c r="V38" i="1"/>
  <c r="W38" i="1"/>
  <c r="Q39" i="1"/>
  <c r="R39" i="1"/>
  <c r="S39" i="1"/>
  <c r="P39" i="1"/>
  <c r="B40" i="1"/>
  <c r="T39" i="1"/>
  <c r="H39" i="1"/>
  <c r="F39" i="1"/>
  <c r="L39" i="1"/>
  <c r="K39" i="1"/>
  <c r="N39" i="1"/>
  <c r="E39" i="1"/>
  <c r="M39" i="1"/>
  <c r="D39" i="1"/>
  <c r="J39" i="1"/>
  <c r="G39" i="1"/>
  <c r="X39" i="1" l="1"/>
  <c r="V39" i="1"/>
  <c r="Y39" i="1"/>
  <c r="Z39" i="1"/>
  <c r="W39" i="1"/>
  <c r="R40" i="1"/>
  <c r="S40" i="1"/>
  <c r="Q40" i="1"/>
  <c r="P40" i="1"/>
  <c r="B41" i="1"/>
  <c r="T40" i="1"/>
  <c r="F40" i="1"/>
  <c r="E40" i="1"/>
  <c r="L40" i="1"/>
  <c r="H40" i="1"/>
  <c r="G40" i="1"/>
  <c r="N40" i="1"/>
  <c r="J40" i="1"/>
  <c r="K40" i="1"/>
  <c r="D40" i="1"/>
  <c r="M40" i="1"/>
  <c r="W40" i="1" l="1"/>
  <c r="X40" i="1"/>
  <c r="V40" i="1"/>
  <c r="Z40" i="1"/>
  <c r="Y40" i="1"/>
  <c r="Q41" i="1"/>
  <c r="R41" i="1"/>
  <c r="S41" i="1"/>
  <c r="P41" i="1"/>
  <c r="T41" i="1"/>
  <c r="B42" i="1"/>
  <c r="J41" i="1"/>
  <c r="F41" i="1"/>
  <c r="H41" i="1"/>
  <c r="L41" i="1"/>
  <c r="N41" i="1"/>
  <c r="M41" i="1"/>
  <c r="D41" i="1"/>
  <c r="E41" i="1"/>
  <c r="G41" i="1"/>
  <c r="K41" i="1"/>
  <c r="V41" i="1" l="1"/>
  <c r="Y41" i="1"/>
  <c r="X41" i="1"/>
  <c r="Z41" i="1"/>
  <c r="W41" i="1"/>
  <c r="R42" i="1"/>
  <c r="P42" i="1"/>
  <c r="S42" i="1"/>
  <c r="Q42" i="1"/>
  <c r="T42" i="1"/>
  <c r="B43" i="1"/>
  <c r="H42" i="1"/>
  <c r="N42" i="1"/>
  <c r="L42" i="1"/>
  <c r="J42" i="1"/>
  <c r="K42" i="1"/>
  <c r="E42" i="1"/>
  <c r="F42" i="1"/>
  <c r="G42" i="1"/>
  <c r="M42" i="1"/>
  <c r="D42" i="1"/>
  <c r="Z42" i="1" l="1"/>
  <c r="Y42" i="1"/>
  <c r="V42" i="1"/>
  <c r="X42" i="1"/>
  <c r="W42" i="1"/>
  <c r="R43" i="1"/>
  <c r="S43" i="1"/>
  <c r="Q43" i="1"/>
  <c r="P43" i="1"/>
  <c r="B44" i="1"/>
  <c r="T43" i="1"/>
  <c r="J43" i="1"/>
  <c r="D43" i="1"/>
  <c r="L43" i="1"/>
  <c r="K43" i="1"/>
  <c r="E43" i="1"/>
  <c r="N43" i="1"/>
  <c r="M43" i="1"/>
  <c r="G43" i="1"/>
  <c r="F43" i="1"/>
  <c r="H43" i="1"/>
  <c r="Z43" i="1" l="1"/>
  <c r="W43" i="1"/>
  <c r="Y43" i="1"/>
  <c r="X43" i="1"/>
  <c r="V43" i="1"/>
  <c r="Q44" i="1"/>
  <c r="R44" i="1"/>
  <c r="S44" i="1"/>
  <c r="P44" i="1"/>
  <c r="B45" i="1"/>
  <c r="T44" i="1"/>
  <c r="M44" i="1"/>
  <c r="F44" i="1"/>
  <c r="K44" i="1"/>
  <c r="L44" i="1"/>
  <c r="J44" i="1"/>
  <c r="E44" i="1"/>
  <c r="D44" i="1"/>
  <c r="H44" i="1"/>
  <c r="G44" i="1"/>
  <c r="N44" i="1"/>
  <c r="V44" i="1" l="1"/>
  <c r="W44" i="1"/>
  <c r="Y44" i="1"/>
  <c r="Z44" i="1"/>
  <c r="X44" i="1"/>
  <c r="P45" i="1"/>
  <c r="R45" i="1"/>
  <c r="S45" i="1"/>
  <c r="Q45" i="1"/>
  <c r="T45" i="1"/>
  <c r="B46" i="1"/>
  <c r="N45" i="1"/>
  <c r="L45" i="1"/>
  <c r="J45" i="1"/>
  <c r="H45" i="1"/>
  <c r="F45" i="1"/>
  <c r="M45" i="1"/>
  <c r="K45" i="1"/>
  <c r="E45" i="1"/>
  <c r="D45" i="1"/>
  <c r="G45" i="1"/>
  <c r="X45" i="1" l="1"/>
  <c r="Y45" i="1"/>
  <c r="Z45" i="1"/>
  <c r="V45" i="1"/>
  <c r="W45" i="1"/>
  <c r="Q46" i="1"/>
  <c r="R46" i="1"/>
  <c r="S46" i="1"/>
  <c r="P46" i="1"/>
  <c r="T46" i="1"/>
  <c r="B47" i="1"/>
  <c r="N46" i="1"/>
  <c r="J46" i="1"/>
  <c r="E46" i="1"/>
  <c r="F46" i="1"/>
  <c r="M46" i="1"/>
  <c r="K46" i="1"/>
  <c r="G46" i="1"/>
  <c r="H46" i="1"/>
  <c r="D46" i="1"/>
  <c r="L46" i="1"/>
  <c r="V46" i="1" l="1"/>
  <c r="Y46" i="1"/>
  <c r="X46" i="1"/>
  <c r="Z46" i="1"/>
  <c r="W46" i="1"/>
  <c r="R47" i="1"/>
  <c r="P47" i="1"/>
  <c r="S47" i="1"/>
  <c r="Q47" i="1"/>
  <c r="B48" i="1"/>
  <c r="T47" i="1"/>
  <c r="D47" i="1"/>
  <c r="N47" i="1"/>
  <c r="K47" i="1"/>
  <c r="J47" i="1"/>
  <c r="G47" i="1"/>
  <c r="E47" i="1"/>
  <c r="F47" i="1"/>
  <c r="M47" i="1"/>
  <c r="L47" i="1"/>
  <c r="H47" i="1"/>
  <c r="Z47" i="1" l="1"/>
  <c r="X47" i="1"/>
  <c r="V47" i="1"/>
  <c r="W47" i="1"/>
  <c r="Y47" i="1"/>
  <c r="Q48" i="1"/>
  <c r="R48" i="1"/>
  <c r="S48" i="1"/>
  <c r="B49" i="1"/>
  <c r="T48" i="1"/>
  <c r="P48" i="1"/>
  <c r="N48" i="1"/>
  <c r="M48" i="1"/>
  <c r="F48" i="1"/>
  <c r="H48" i="1"/>
  <c r="L48" i="1"/>
  <c r="K48" i="1"/>
  <c r="D48" i="1"/>
  <c r="J48" i="1"/>
  <c r="E48" i="1"/>
  <c r="G48" i="1"/>
  <c r="Y48" i="1" l="1"/>
  <c r="V48" i="1"/>
  <c r="X48" i="1"/>
  <c r="Z48" i="1"/>
  <c r="W48" i="1"/>
  <c r="R49" i="1"/>
  <c r="S49" i="1"/>
  <c r="Q49" i="1"/>
  <c r="P49" i="1"/>
  <c r="T49" i="1"/>
  <c r="B50" i="1"/>
  <c r="L49" i="1"/>
  <c r="H49" i="1"/>
  <c r="E49" i="1"/>
  <c r="N49" i="1"/>
  <c r="F49" i="1"/>
  <c r="M49" i="1"/>
  <c r="J49" i="1"/>
  <c r="D49" i="1"/>
  <c r="K49" i="1"/>
  <c r="G49" i="1"/>
  <c r="Z49" i="1" l="1"/>
  <c r="X49" i="1"/>
  <c r="W49" i="1"/>
  <c r="V49" i="1"/>
  <c r="Y49" i="1"/>
  <c r="Q50" i="1"/>
  <c r="P50" i="1"/>
  <c r="R50" i="1"/>
  <c r="S50" i="1"/>
  <c r="T50" i="1"/>
  <c r="B51" i="1"/>
  <c r="E50" i="1"/>
  <c r="L50" i="1"/>
  <c r="H50" i="1"/>
  <c r="J50" i="1"/>
  <c r="F50" i="1"/>
  <c r="G50" i="1"/>
  <c r="D50" i="1"/>
  <c r="M50" i="1"/>
  <c r="K50" i="1"/>
  <c r="N50" i="1"/>
  <c r="Y50" i="1" l="1"/>
  <c r="X50" i="1"/>
  <c r="V50" i="1"/>
  <c r="Z50" i="1"/>
  <c r="W50" i="1"/>
  <c r="R51" i="1"/>
  <c r="S51" i="1"/>
  <c r="P51" i="1"/>
  <c r="Q51" i="1"/>
  <c r="B52" i="1"/>
  <c r="T51" i="1"/>
  <c r="D51" i="1"/>
  <c r="N51" i="1"/>
  <c r="K51" i="1"/>
  <c r="G51" i="1"/>
  <c r="J51" i="1"/>
  <c r="E51" i="1"/>
  <c r="F51" i="1"/>
  <c r="H51" i="1"/>
  <c r="L51" i="1"/>
  <c r="M51" i="1"/>
  <c r="Z51" i="1" l="1"/>
  <c r="Y51" i="1"/>
  <c r="V51" i="1"/>
  <c r="X51" i="1"/>
  <c r="W51" i="1"/>
  <c r="Q52" i="1"/>
  <c r="R52" i="1"/>
  <c r="S52" i="1"/>
  <c r="B53" i="1"/>
  <c r="P52" i="1"/>
  <c r="T52" i="1"/>
  <c r="L52" i="1"/>
  <c r="D52" i="1"/>
  <c r="M52" i="1"/>
  <c r="E52" i="1"/>
  <c r="J52" i="1"/>
  <c r="K52" i="1"/>
  <c r="G52" i="1"/>
  <c r="H52" i="1"/>
  <c r="F52" i="1"/>
  <c r="N52" i="1"/>
  <c r="Y52" i="1" l="1"/>
  <c r="Z52" i="1"/>
  <c r="X52" i="1"/>
  <c r="V52" i="1"/>
  <c r="W52" i="1"/>
  <c r="P53" i="1"/>
  <c r="R53" i="1"/>
  <c r="S53" i="1"/>
  <c r="Q53" i="1"/>
  <c r="T53" i="1"/>
  <c r="B54" i="1"/>
  <c r="L53" i="1"/>
  <c r="M53" i="1"/>
  <c r="N53" i="1"/>
  <c r="J53" i="1"/>
  <c r="K53" i="1"/>
  <c r="H53" i="1"/>
  <c r="E53" i="1"/>
  <c r="G53" i="1"/>
  <c r="D53" i="1"/>
  <c r="F53" i="1"/>
  <c r="Y53" i="1" l="1"/>
  <c r="X53" i="1"/>
  <c r="Z53" i="1"/>
  <c r="V53" i="1"/>
  <c r="W53" i="1"/>
  <c r="Q54" i="1"/>
  <c r="R54" i="1"/>
  <c r="P54" i="1"/>
  <c r="S54" i="1"/>
  <c r="T54" i="1"/>
  <c r="B55" i="1"/>
  <c r="L54" i="1"/>
  <c r="G54" i="1"/>
  <c r="F54" i="1"/>
  <c r="D54" i="1"/>
  <c r="M54" i="1"/>
  <c r="N54" i="1"/>
  <c r="K54" i="1"/>
  <c r="E54" i="1"/>
  <c r="J54" i="1"/>
  <c r="H54" i="1"/>
  <c r="Z54" i="1" l="1"/>
  <c r="V54" i="1"/>
  <c r="X54" i="1"/>
  <c r="W54" i="1"/>
  <c r="Y54" i="1"/>
  <c r="P55" i="1"/>
  <c r="R55" i="1"/>
  <c r="S55" i="1"/>
  <c r="Q55" i="1"/>
  <c r="T55" i="1"/>
  <c r="D55" i="1"/>
  <c r="F55" i="1"/>
  <c r="L55" i="1"/>
  <c r="K55" i="1"/>
  <c r="H55" i="1"/>
  <c r="N55" i="1"/>
  <c r="E55" i="1"/>
  <c r="M55" i="1"/>
  <c r="G55" i="1"/>
  <c r="J55" i="1"/>
  <c r="Y55" i="1" l="1"/>
  <c r="X55" i="1"/>
  <c r="Z55" i="1"/>
  <c r="V55" i="1"/>
  <c r="W55" i="1"/>
</calcChain>
</file>

<file path=xl/sharedStrings.xml><?xml version="1.0" encoding="utf-8"?>
<sst xmlns="http://schemas.openxmlformats.org/spreadsheetml/2006/main" count="25" uniqueCount="22">
  <si>
    <t>Real annual growth of security</t>
  </si>
  <si>
    <t>Taxpayer's marginal tax rate</t>
  </si>
  <si>
    <t>Years</t>
  </si>
  <si>
    <t>Amount invested at outset</t>
  </si>
  <si>
    <t>Inflation</t>
  </si>
  <si>
    <t>Results in real/nominal terms</t>
  </si>
  <si>
    <t>Taxpayer's liability under different tax policies</t>
  </si>
  <si>
    <t>Full rate, indexed 1985 – 1999</t>
  </si>
  <si>
    <t>Fifty percent, unindexed 1999 -</t>
  </si>
  <si>
    <t>Seventy five percent, unindexed</t>
  </si>
  <si>
    <t xml:space="preserve">  Up to $21 000</t>
  </si>
  <si>
    <t xml:space="preserve">  $21 000 – $80 000</t>
  </si>
  <si>
    <t xml:space="preserve">  $80 000 – $180 000</t>
  </si>
  <si>
    <t xml:space="preserve">  &gt; $180 000</t>
  </si>
  <si>
    <t>Tax rates incl Medicare levy and 2% surcharge &gt; $180K</t>
  </si>
  <si>
    <t xml:space="preserve">  Incomes</t>
  </si>
  <si>
    <t xml:space="preserve">  50% unindexed compared with full rate indexed</t>
  </si>
  <si>
    <t xml:space="preserve">  75% unindexed compared with full rate indexed</t>
  </si>
  <si>
    <t xml:space="preserve">  75% unindexed compared with 50% unindexed</t>
  </si>
  <si>
    <t>Comparison basis:</t>
  </si>
  <si>
    <t>Capital Gains Tax Model</t>
  </si>
  <si>
    <t>Benefit/Cost to taxpayer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</si>
</sst>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#,##0_ ;[Red]\-#,##0\ "/>
  </numFmts>
  <fonts count="11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b/>
      <sz val="14"/>
      <color indexed="13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ck">
        <color theme="3" tint="0.399945066682943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9" fontId="0" fillId="0" borderId="0" xfId="1" applyFont="1"/>
    <xf numFmtId="3" fontId="0" fillId="0" borderId="0" xfId="0" applyNumberFormat="1"/>
    <xf numFmtId="0" fontId="2" fillId="0" borderId="0" xfId="0" applyFont="1"/>
    <xf numFmtId="9" fontId="0" fillId="0" borderId="0" xfId="1" applyFont="1" applyAlignment="1">
      <alignment horizontal="right"/>
    </xf>
    <xf numFmtId="9" fontId="0" fillId="0" borderId="1" xfId="1" applyFont="1" applyBorder="1"/>
    <xf numFmtId="0" fontId="0" fillId="0" borderId="0" xfId="0" applyBorder="1"/>
    <xf numFmtId="9" fontId="0" fillId="0" borderId="1" xfId="0" applyNumberFormat="1" applyBorder="1" applyAlignment="1">
      <alignment horizontal="right"/>
    </xf>
    <xf numFmtId="0" fontId="2" fillId="0" borderId="0" xfId="0" applyFont="1" applyProtection="1">
      <protection locked="0"/>
    </xf>
    <xf numFmtId="0" fontId="5" fillId="0" borderId="0" xfId="0" applyFont="1"/>
    <xf numFmtId="0" fontId="3" fillId="2" borderId="0" xfId="0" applyFont="1" applyFill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right"/>
    </xf>
    <xf numFmtId="164" fontId="0" fillId="0" borderId="0" xfId="1" applyNumberFormat="1" applyFont="1"/>
    <xf numFmtId="165" fontId="0" fillId="0" borderId="0" xfId="0" applyNumberFormat="1" applyProtection="1">
      <protection locked="0"/>
    </xf>
    <xf numFmtId="0" fontId="8" fillId="3" borderId="8" xfId="0" applyFont="1" applyFill="1" applyBorder="1"/>
    <xf numFmtId="0" fontId="8" fillId="3" borderId="9" xfId="0" applyFont="1" applyFill="1" applyBorder="1"/>
    <xf numFmtId="0" fontId="7" fillId="3" borderId="4" xfId="0" applyFont="1" applyFill="1" applyBorder="1"/>
    <xf numFmtId="164" fontId="7" fillId="3" borderId="0" xfId="1" applyNumberFormat="1" applyFont="1" applyFill="1" applyBorder="1"/>
    <xf numFmtId="0" fontId="7" fillId="3" borderId="0" xfId="0" applyFont="1" applyFill="1" applyBorder="1"/>
    <xf numFmtId="0" fontId="0" fillId="3" borderId="5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7" fillId="3" borderId="6" xfId="0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9" xfId="0" applyFill="1" applyBorder="1"/>
    <xf numFmtId="0" fontId="7" fillId="3" borderId="10" xfId="0" applyFont="1" applyFill="1" applyBorder="1"/>
    <xf numFmtId="166" fontId="0" fillId="0" borderId="0" xfId="0" applyNumberFormat="1"/>
    <xf numFmtId="0" fontId="9" fillId="2" borderId="0" xfId="0" applyFont="1" applyFill="1"/>
    <xf numFmtId="0" fontId="10" fillId="0" borderId="0" xfId="0" applyFont="1"/>
    <xf numFmtId="0" fontId="0" fillId="0" borderId="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Tax</a:t>
            </a:r>
            <a:r>
              <a:rPr lang="en-AU" baseline="0"/>
              <a:t> payable, 0% inflation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650867373504959E-2"/>
          <c:y val="0.12037758068202785"/>
          <c:w val="0.92110629404682998"/>
          <c:h val="0.78749878249514338"/>
        </c:manualLayout>
      </c:layout>
      <c:lineChart>
        <c:grouping val="standard"/>
        <c:varyColors val="0"/>
        <c:ser>
          <c:idx val="1"/>
          <c:order val="0"/>
          <c:tx>
            <c:v>Full rate, 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Ralph'!$D$16:$D$55</c:f>
              <c:numCache>
                <c:formatCode>#,##0</c:formatCode>
                <c:ptCount val="40"/>
                <c:pt idx="0">
                  <c:v>1.38</c:v>
                </c:pt>
                <c:pt idx="1">
                  <c:v>2.8152000000000035</c:v>
                </c:pt>
                <c:pt idx="2">
                  <c:v>4.3078080000000005</c:v>
                </c:pt>
                <c:pt idx="3">
                  <c:v>5.8601203200000089</c:v>
                </c:pt>
                <c:pt idx="4">
                  <c:v>7.4745251328000109</c:v>
                </c:pt>
                <c:pt idx="5">
                  <c:v>9.1535061381120109</c:v>
                </c:pt>
                <c:pt idx="6">
                  <c:v>10.899646383636487</c:v>
                </c:pt>
                <c:pt idx="7">
                  <c:v>12.715632238981955</c:v>
                </c:pt>
                <c:pt idx="8">
                  <c:v>14.604257528541238</c:v>
                </c:pt>
                <c:pt idx="9">
                  <c:v>16.568427829682889</c:v>
                </c:pt>
                <c:pt idx="10">
                  <c:v>18.611164942870204</c:v>
                </c:pt>
                <c:pt idx="11">
                  <c:v>20.735611540585023</c:v>
                </c:pt>
                <c:pt idx="12">
                  <c:v>22.945036002208422</c:v>
                </c:pt>
                <c:pt idx="13">
                  <c:v>25.242837442296761</c:v>
                </c:pt>
                <c:pt idx="14">
                  <c:v>27.632550939988626</c:v>
                </c:pt>
                <c:pt idx="15">
                  <c:v>30.117852977588178</c:v>
                </c:pt>
                <c:pt idx="16">
                  <c:v>32.702567096691709</c:v>
                </c:pt>
                <c:pt idx="17">
                  <c:v>35.390669780559385</c:v>
                </c:pt>
                <c:pt idx="18">
                  <c:v>38.18629657178176</c:v>
                </c:pt>
                <c:pt idx="19">
                  <c:v>41.09374843465303</c:v>
                </c:pt>
                <c:pt idx="20">
                  <c:v>44.117498372039172</c:v>
                </c:pt>
                <c:pt idx="21">
                  <c:v>47.262198306920737</c:v>
                </c:pt>
                <c:pt idx="22">
                  <c:v>50.53268623919756</c:v>
                </c:pt>
                <c:pt idx="23">
                  <c:v>53.933993688765462</c:v>
                </c:pt>
                <c:pt idx="24">
                  <c:v>57.471353436316114</c:v>
                </c:pt>
                <c:pt idx="25">
                  <c:v>61.150207573768739</c:v>
                </c:pt>
                <c:pt idx="26">
                  <c:v>64.976215876719479</c:v>
                </c:pt>
                <c:pt idx="27">
                  <c:v>68.9552645117883</c:v>
                </c:pt>
                <c:pt idx="28">
                  <c:v>73.093475092259823</c:v>
                </c:pt>
                <c:pt idx="29">
                  <c:v>77.397214095950204</c:v>
                </c:pt>
                <c:pt idx="30">
                  <c:v>81.873102659788216</c:v>
                </c:pt>
                <c:pt idx="31">
                  <c:v>86.52802676617975</c:v>
                </c:pt>
                <c:pt idx="32">
                  <c:v>91.36914783682694</c:v>
                </c:pt>
                <c:pt idx="33">
                  <c:v>96.403913750300035</c:v>
                </c:pt>
                <c:pt idx="34">
                  <c:v>101.64007030031203</c:v>
                </c:pt>
                <c:pt idx="35">
                  <c:v>107.08567311232453</c:v>
                </c:pt>
                <c:pt idx="36">
                  <c:v>112.74910003681754</c:v>
                </c:pt>
                <c:pt idx="37">
                  <c:v>118.63906403829021</c:v>
                </c:pt>
                <c:pt idx="38">
                  <c:v>124.76462659982181</c:v>
                </c:pt>
                <c:pt idx="39">
                  <c:v>131.13521166381474</c:v>
                </c:pt>
              </c:numCache>
            </c:numRef>
          </c:val>
          <c:smooth val="0"/>
        </c:ser>
        <c:ser>
          <c:idx val="2"/>
          <c:order val="1"/>
          <c:tx>
            <c:v>50%, unindexed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Ralph'!$J$16:$J$55</c:f>
              <c:numCache>
                <c:formatCode>#,##0</c:formatCode>
                <c:ptCount val="40"/>
                <c:pt idx="0">
                  <c:v>0.69</c:v>
                </c:pt>
                <c:pt idx="1">
                  <c:v>1.4076000000000017</c:v>
                </c:pt>
                <c:pt idx="2">
                  <c:v>2.1539040000000003</c:v>
                </c:pt>
                <c:pt idx="3">
                  <c:v>2.9300601600000045</c:v>
                </c:pt>
                <c:pt idx="4">
                  <c:v>3.7372625664000054</c:v>
                </c:pt>
                <c:pt idx="5">
                  <c:v>4.5767530690560054</c:v>
                </c:pt>
                <c:pt idx="6">
                  <c:v>5.4498231918182434</c:v>
                </c:pt>
                <c:pt idx="7">
                  <c:v>6.3578161194909777</c:v>
                </c:pt>
                <c:pt idx="8">
                  <c:v>7.302128764270619</c:v>
                </c:pt>
                <c:pt idx="9">
                  <c:v>8.2842139148414446</c:v>
                </c:pt>
                <c:pt idx="10">
                  <c:v>9.3055824714351019</c:v>
                </c:pt>
                <c:pt idx="11">
                  <c:v>10.367805770292511</c:v>
                </c:pt>
                <c:pt idx="12">
                  <c:v>11.472518001104211</c:v>
                </c:pt>
                <c:pt idx="13">
                  <c:v>12.62141872114838</c:v>
                </c:pt>
                <c:pt idx="14">
                  <c:v>13.816275469994313</c:v>
                </c:pt>
                <c:pt idx="15">
                  <c:v>15.058926488794089</c:v>
                </c:pt>
                <c:pt idx="16">
                  <c:v>16.351283548345855</c:v>
                </c:pt>
                <c:pt idx="17">
                  <c:v>17.695334890279693</c:v>
                </c:pt>
                <c:pt idx="18">
                  <c:v>19.09314828589088</c:v>
                </c:pt>
                <c:pt idx="19">
                  <c:v>20.546874217326515</c:v>
                </c:pt>
                <c:pt idx="20">
                  <c:v>22.058749186019586</c:v>
                </c:pt>
                <c:pt idx="21">
                  <c:v>23.631099153460369</c:v>
                </c:pt>
                <c:pt idx="22">
                  <c:v>25.26634311959878</c:v>
                </c:pt>
                <c:pt idx="23">
                  <c:v>26.966996844382731</c:v>
                </c:pt>
                <c:pt idx="24">
                  <c:v>28.735676718158057</c:v>
                </c:pt>
                <c:pt idx="25">
                  <c:v>30.57510378688437</c:v>
                </c:pt>
                <c:pt idx="26">
                  <c:v>32.48810793835974</c:v>
                </c:pt>
                <c:pt idx="27">
                  <c:v>34.47763225589415</c:v>
                </c:pt>
                <c:pt idx="28">
                  <c:v>36.546737546129911</c:v>
                </c:pt>
                <c:pt idx="29">
                  <c:v>38.698607047975102</c:v>
                </c:pt>
                <c:pt idx="30">
                  <c:v>40.936551329894108</c:v>
                </c:pt>
                <c:pt idx="31">
                  <c:v>43.264013383089875</c:v>
                </c:pt>
                <c:pt idx="32">
                  <c:v>45.68457391841347</c:v>
                </c:pt>
                <c:pt idx="33">
                  <c:v>48.201956875150017</c:v>
                </c:pt>
                <c:pt idx="34">
                  <c:v>50.820035150156016</c:v>
                </c:pt>
                <c:pt idx="35">
                  <c:v>53.542836556162264</c:v>
                </c:pt>
                <c:pt idx="36">
                  <c:v>56.374550018408769</c:v>
                </c:pt>
                <c:pt idx="37">
                  <c:v>59.319532019145107</c:v>
                </c:pt>
                <c:pt idx="38">
                  <c:v>62.382313299910905</c:v>
                </c:pt>
                <c:pt idx="39">
                  <c:v>65.567605831907372</c:v>
                </c:pt>
              </c:numCache>
            </c:numRef>
          </c:val>
          <c:smooth val="0"/>
        </c:ser>
        <c:ser>
          <c:idx val="3"/>
          <c:order val="2"/>
          <c:tx>
            <c:v>75%, unindexed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Ralph'!$P$16:$P$55</c:f>
              <c:numCache>
                <c:formatCode>#,##0</c:formatCode>
                <c:ptCount val="40"/>
                <c:pt idx="0">
                  <c:v>1.0349999999999999</c:v>
                </c:pt>
                <c:pt idx="1">
                  <c:v>2.1114000000000028</c:v>
                </c:pt>
                <c:pt idx="2">
                  <c:v>3.2308560000000006</c:v>
                </c:pt>
                <c:pt idx="3">
                  <c:v>4.3950902400000063</c:v>
                </c:pt>
                <c:pt idx="4">
                  <c:v>5.6058938496000081</c:v>
                </c:pt>
                <c:pt idx="5">
                  <c:v>6.8651296035840081</c:v>
                </c:pt>
                <c:pt idx="6">
                  <c:v>8.1747347877273651</c:v>
                </c:pt>
                <c:pt idx="7">
                  <c:v>9.536724179236467</c:v>
                </c:pt>
                <c:pt idx="8">
                  <c:v>10.953193146405928</c:v>
                </c:pt>
                <c:pt idx="9">
                  <c:v>12.426320872262169</c:v>
                </c:pt>
                <c:pt idx="10">
                  <c:v>13.958373707152653</c:v>
                </c:pt>
                <c:pt idx="11">
                  <c:v>15.551708655438768</c:v>
                </c:pt>
                <c:pt idx="12">
                  <c:v>17.208777001656316</c:v>
                </c:pt>
                <c:pt idx="13">
                  <c:v>18.932128081722571</c:v>
                </c:pt>
                <c:pt idx="14">
                  <c:v>20.724413204991468</c:v>
                </c:pt>
                <c:pt idx="15">
                  <c:v>22.588389733191132</c:v>
                </c:pt>
                <c:pt idx="16">
                  <c:v>24.526925322518782</c:v>
                </c:pt>
                <c:pt idx="17">
                  <c:v>26.543002335419541</c:v>
                </c:pt>
                <c:pt idx="18">
                  <c:v>28.639722428836322</c:v>
                </c:pt>
                <c:pt idx="19">
                  <c:v>30.820311325989767</c:v>
                </c:pt>
                <c:pt idx="20">
                  <c:v>33.088123779029381</c:v>
                </c:pt>
                <c:pt idx="21">
                  <c:v>35.446648730190546</c:v>
                </c:pt>
                <c:pt idx="22">
                  <c:v>37.899514679398166</c:v>
                </c:pt>
                <c:pt idx="23">
                  <c:v>40.450495266574094</c:v>
                </c:pt>
                <c:pt idx="24">
                  <c:v>43.103515077237084</c:v>
                </c:pt>
                <c:pt idx="25">
                  <c:v>45.862655680326554</c:v>
                </c:pt>
                <c:pt idx="26">
                  <c:v>48.732161907539613</c:v>
                </c:pt>
                <c:pt idx="27">
                  <c:v>51.716448383841218</c:v>
                </c:pt>
                <c:pt idx="28">
                  <c:v>54.820106319194863</c:v>
                </c:pt>
                <c:pt idx="29">
                  <c:v>58.047910571962653</c:v>
                </c:pt>
                <c:pt idx="30">
                  <c:v>61.404826994841159</c:v>
                </c:pt>
                <c:pt idx="31">
                  <c:v>64.896020074634805</c:v>
                </c:pt>
                <c:pt idx="32">
                  <c:v>68.526860877620209</c:v>
                </c:pt>
                <c:pt idx="33">
                  <c:v>72.302935312725026</c:v>
                </c:pt>
                <c:pt idx="34">
                  <c:v>76.230052725234032</c:v>
                </c:pt>
                <c:pt idx="35">
                  <c:v>80.3142548342434</c:v>
                </c:pt>
                <c:pt idx="36">
                  <c:v>84.561825027613153</c:v>
                </c:pt>
                <c:pt idx="37">
                  <c:v>88.979298028717665</c:v>
                </c:pt>
                <c:pt idx="38">
                  <c:v>93.57346994986635</c:v>
                </c:pt>
                <c:pt idx="39">
                  <c:v>98.351408747861058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92576"/>
        <c:axId val="223834880"/>
      </c:lineChart>
      <c:catAx>
        <c:axId val="23799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AU" sz="1200"/>
                  <a:t>Years</a:t>
                </a:r>
                <a:r>
                  <a:rPr lang="en-AU" sz="1200" baseline="0"/>
                  <a:t> before asset disposed</a:t>
                </a:r>
                <a:endParaRPr lang="en-AU" sz="1200"/>
              </a:p>
            </c:rich>
          </c:tx>
          <c:layout>
            <c:manualLayout>
              <c:xMode val="edge"/>
              <c:yMode val="edge"/>
              <c:x val="0.56670981223829786"/>
              <c:y val="0.853366211973620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3834880"/>
        <c:crosses val="autoZero"/>
        <c:auto val="1"/>
        <c:lblAlgn val="ctr"/>
        <c:lblOffset val="100"/>
        <c:noMultiLvlLbl val="0"/>
      </c:catAx>
      <c:valAx>
        <c:axId val="2238348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3799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239137155524617"/>
          <c:y val="0.24343399055273507"/>
          <c:w val="0.19598925598594191"/>
          <c:h val="0.168605211752849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Tax</a:t>
            </a:r>
            <a:r>
              <a:rPr lang="en-AU" baseline="0"/>
              <a:t> payable, 2% inflation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650867373504959E-2"/>
          <c:y val="0.12037758068202785"/>
          <c:w val="0.92110629404682998"/>
          <c:h val="0.78749878249514338"/>
        </c:manualLayout>
      </c:layout>
      <c:lineChart>
        <c:grouping val="standard"/>
        <c:varyColors val="0"/>
        <c:ser>
          <c:idx val="1"/>
          <c:order val="0"/>
          <c:tx>
            <c:v>Full rate, 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Ralph'!$F$16:$F$55</c:f>
              <c:numCache>
                <c:formatCode>#,##0</c:formatCode>
                <c:ptCount val="40"/>
                <c:pt idx="0">
                  <c:v>1.38</c:v>
                </c:pt>
                <c:pt idx="1">
                  <c:v>2.8152000000000035</c:v>
                </c:pt>
                <c:pt idx="2">
                  <c:v>4.3078080000000005</c:v>
                </c:pt>
                <c:pt idx="3">
                  <c:v>5.8601203200000089</c:v>
                </c:pt>
                <c:pt idx="4">
                  <c:v>7.4745251328000109</c:v>
                </c:pt>
                <c:pt idx="5">
                  <c:v>9.1535061381120109</c:v>
                </c:pt>
                <c:pt idx="6">
                  <c:v>10.899646383636487</c:v>
                </c:pt>
                <c:pt idx="7">
                  <c:v>12.715632238981955</c:v>
                </c:pt>
                <c:pt idx="8">
                  <c:v>14.604257528541236</c:v>
                </c:pt>
                <c:pt idx="9">
                  <c:v>16.568427829682889</c:v>
                </c:pt>
                <c:pt idx="10">
                  <c:v>18.611164942870204</c:v>
                </c:pt>
                <c:pt idx="11">
                  <c:v>20.735611540585023</c:v>
                </c:pt>
                <c:pt idx="12">
                  <c:v>22.945036002208422</c:v>
                </c:pt>
                <c:pt idx="13">
                  <c:v>25.242837442296764</c:v>
                </c:pt>
                <c:pt idx="14">
                  <c:v>27.632550939988626</c:v>
                </c:pt>
                <c:pt idx="15">
                  <c:v>30.117852977588175</c:v>
                </c:pt>
                <c:pt idx="16">
                  <c:v>32.702567096691709</c:v>
                </c:pt>
                <c:pt idx="17">
                  <c:v>35.390669780559385</c:v>
                </c:pt>
                <c:pt idx="18">
                  <c:v>38.18629657178176</c:v>
                </c:pt>
                <c:pt idx="19">
                  <c:v>41.09374843465303</c:v>
                </c:pt>
                <c:pt idx="20">
                  <c:v>44.117498372039179</c:v>
                </c:pt>
                <c:pt idx="21">
                  <c:v>47.262198306920745</c:v>
                </c:pt>
                <c:pt idx="22">
                  <c:v>50.53268623919756</c:v>
                </c:pt>
                <c:pt idx="23">
                  <c:v>53.933993688765462</c:v>
                </c:pt>
                <c:pt idx="24">
                  <c:v>57.471353436316114</c:v>
                </c:pt>
                <c:pt idx="25">
                  <c:v>61.150207573768739</c:v>
                </c:pt>
                <c:pt idx="26">
                  <c:v>64.976215876719479</c:v>
                </c:pt>
                <c:pt idx="27">
                  <c:v>68.9552645117883</c:v>
                </c:pt>
                <c:pt idx="28">
                  <c:v>73.093475092259823</c:v>
                </c:pt>
                <c:pt idx="29">
                  <c:v>77.397214095950204</c:v>
                </c:pt>
                <c:pt idx="30">
                  <c:v>81.873102659788202</c:v>
                </c:pt>
                <c:pt idx="31">
                  <c:v>86.52802676617975</c:v>
                </c:pt>
                <c:pt idx="32">
                  <c:v>91.36914783682694</c:v>
                </c:pt>
                <c:pt idx="33">
                  <c:v>96.403913750300035</c:v>
                </c:pt>
                <c:pt idx="34">
                  <c:v>101.64007030031203</c:v>
                </c:pt>
                <c:pt idx="35">
                  <c:v>107.08567311232453</c:v>
                </c:pt>
                <c:pt idx="36">
                  <c:v>112.74910003681754</c:v>
                </c:pt>
                <c:pt idx="37">
                  <c:v>118.63906403829021</c:v>
                </c:pt>
                <c:pt idx="38">
                  <c:v>124.7646265998218</c:v>
                </c:pt>
                <c:pt idx="39">
                  <c:v>131.13521166381474</c:v>
                </c:pt>
              </c:numCache>
            </c:numRef>
          </c:val>
          <c:smooth val="0"/>
        </c:ser>
        <c:ser>
          <c:idx val="2"/>
          <c:order val="1"/>
          <c:tx>
            <c:v>50%, unindexed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Ralph'!$L$16:$L$55</c:f>
              <c:numCache>
                <c:formatCode>#,##0</c:formatCode>
                <c:ptCount val="40"/>
                <c:pt idx="0">
                  <c:v>1.0282352941176467</c:v>
                </c:pt>
                <c:pt idx="1">
                  <c:v>2.0774385236447537</c:v>
                </c:pt>
                <c:pt idx="2">
                  <c:v>3.1488437290634823</c:v>
                </c:pt>
                <c:pt idx="3">
                  <c:v>4.2437265610426333</c:v>
                </c:pt>
                <c:pt idx="4">
                  <c:v>5.3634060968339572</c:v>
                </c:pt>
                <c:pt idx="5">
                  <c:v>6.5092467263441947</c:v>
                </c:pt>
                <c:pt idx="6">
                  <c:v>7.6826601107282277</c:v>
                </c:pt>
                <c:pt idx="7">
                  <c:v>8.8851072164615523</c:v>
                </c:pt>
                <c:pt idx="8">
                  <c:v>10.118100427967262</c:v>
                </c:pt>
                <c:pt idx="9">
                  <c:v>11.383205741995019</c:v>
                </c:pt>
                <c:pt idx="10">
                  <c:v>12.682045047075855</c:v>
                </c:pt>
                <c:pt idx="11">
                  <c:v>14.016298491508939</c:v>
                </c:pt>
                <c:pt idx="12">
                  <c:v>15.387706943473257</c:v>
                </c:pt>
                <c:pt idx="13">
                  <c:v>16.798074547000386</c:v>
                </c:pt>
                <c:pt idx="14">
                  <c:v>18.249271377692356</c:v>
                </c:pt>
                <c:pt idx="15">
                  <c:v>19.743236202223542</c:v>
                </c:pt>
                <c:pt idx="16">
                  <c:v>21.281979345825711</c:v>
                </c:pt>
                <c:pt idx="17">
                  <c:v>22.86758567212269</c:v>
                </c:pt>
                <c:pt idx="18">
                  <c:v>24.502217679854603</c:v>
                </c:pt>
                <c:pt idx="19">
                  <c:v>26.188118721212518</c:v>
                </c:pt>
                <c:pt idx="20">
                  <c:v>27.92761634669214</c:v>
                </c:pt>
                <c:pt idx="21">
                  <c:v>29.723125781570712</c:v>
                </c:pt>
                <c:pt idx="22">
                  <c:v>31.5771535393148</c:v>
                </c:pt>
                <c:pt idx="23">
                  <c:v>33.492301177437653</c:v>
                </c:pt>
                <c:pt idx="24">
                  <c:v>35.47126920154524</c:v>
                </c:pt>
                <c:pt idx="25">
                  <c:v>37.516861123538469</c:v>
                </c:pt>
                <c:pt idx="26">
                  <c:v>39.631987680177488</c:v>
                </c:pt>
                <c:pt idx="27">
                  <c:v>41.819671218460563</c:v>
                </c:pt>
                <c:pt idx="28">
                  <c:v>44.083050254528352</c:v>
                </c:pt>
                <c:pt idx="29">
                  <c:v>46.425384213071617</c:v>
                </c:pt>
                <c:pt idx="30">
                  <c:v>48.850058354498536</c:v>
                </c:pt>
                <c:pt idx="31">
                  <c:v>51.360588897407943</c:v>
                </c:pt>
                <c:pt idx="32">
                  <c:v>53.9606283442155</c:v>
                </c:pt>
                <c:pt idx="33">
                  <c:v>56.653971018093173</c:v>
                </c:pt>
                <c:pt idx="34">
                  <c:v>59.444558819708135</c:v>
                </c:pt>
                <c:pt idx="35">
                  <c:v>62.336487212585915</c:v>
                </c:pt>
                <c:pt idx="36">
                  <c:v>65.334011446275085</c:v>
                </c:pt>
                <c:pt idx="37">
                  <c:v>68.441553026857193</c:v>
                </c:pt>
                <c:pt idx="38">
                  <c:v>71.663706444726671</c:v>
                </c:pt>
                <c:pt idx="39">
                  <c:v>75.005246169962035</c:v>
                </c:pt>
              </c:numCache>
            </c:numRef>
          </c:val>
          <c:smooth val="0"/>
        </c:ser>
        <c:ser>
          <c:idx val="3"/>
          <c:order val="2"/>
          <c:tx>
            <c:v>75%, unindexed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Ralph'!$R$16:$R$55</c:f>
              <c:numCache>
                <c:formatCode>#,##0</c:formatCode>
                <c:ptCount val="40"/>
                <c:pt idx="0">
                  <c:v>1.54235294117647</c:v>
                </c:pt>
                <c:pt idx="1">
                  <c:v>3.1161577854671307</c:v>
                </c:pt>
                <c:pt idx="2">
                  <c:v>4.7232655935952241</c:v>
                </c:pt>
                <c:pt idx="3">
                  <c:v>6.36558984156395</c:v>
                </c:pt>
                <c:pt idx="4">
                  <c:v>8.0451091452509349</c:v>
                </c:pt>
                <c:pt idx="5">
                  <c:v>9.763870089516292</c:v>
                </c:pt>
                <c:pt idx="6">
                  <c:v>11.523990166092343</c:v>
                </c:pt>
                <c:pt idx="7">
                  <c:v>13.327660824692327</c:v>
                </c:pt>
                <c:pt idx="8">
                  <c:v>15.17715064195089</c:v>
                </c:pt>
                <c:pt idx="9">
                  <c:v>17.074808612992527</c:v>
                </c:pt>
                <c:pt idx="10">
                  <c:v>19.023067570613783</c:v>
                </c:pt>
                <c:pt idx="11">
                  <c:v>21.024447737263412</c:v>
                </c:pt>
                <c:pt idx="12">
                  <c:v>23.081560415209882</c:v>
                </c:pt>
                <c:pt idx="13">
                  <c:v>25.197111820500577</c:v>
                </c:pt>
                <c:pt idx="14">
                  <c:v>27.373907066538528</c:v>
                </c:pt>
                <c:pt idx="15">
                  <c:v>29.61485430333531</c:v>
                </c:pt>
                <c:pt idx="16">
                  <c:v>31.92296901873857</c:v>
                </c:pt>
                <c:pt idx="17">
                  <c:v>34.301378508184037</c:v>
                </c:pt>
                <c:pt idx="18">
                  <c:v>36.753326519781901</c:v>
                </c:pt>
                <c:pt idx="19">
                  <c:v>39.282178081818778</c:v>
                </c:pt>
                <c:pt idx="20">
                  <c:v>41.891424520038214</c:v>
                </c:pt>
                <c:pt idx="21">
                  <c:v>44.584688672356066</c:v>
                </c:pt>
                <c:pt idx="22">
                  <c:v>47.365730308972203</c:v>
                </c:pt>
                <c:pt idx="23">
                  <c:v>50.238451766156487</c:v>
                </c:pt>
                <c:pt idx="24">
                  <c:v>53.206903802317854</c:v>
                </c:pt>
                <c:pt idx="25">
                  <c:v>56.275291685307707</c:v>
                </c:pt>
                <c:pt idx="26">
                  <c:v>59.447981520266225</c:v>
                </c:pt>
                <c:pt idx="27">
                  <c:v>62.729506827690848</c:v>
                </c:pt>
                <c:pt idx="28">
                  <c:v>66.124575381792525</c:v>
                </c:pt>
                <c:pt idx="29">
                  <c:v>69.638076319607421</c:v>
                </c:pt>
                <c:pt idx="30">
                  <c:v>73.275087531747801</c:v>
                </c:pt>
                <c:pt idx="31">
                  <c:v>77.040883346111926</c:v>
                </c:pt>
                <c:pt idx="32">
                  <c:v>80.940942516323261</c:v>
                </c:pt>
                <c:pt idx="33">
                  <c:v>84.980956527139767</c:v>
                </c:pt>
                <c:pt idx="34">
                  <c:v>89.166838229562188</c:v>
                </c:pt>
                <c:pt idx="35">
                  <c:v>93.504730818878883</c:v>
                </c:pt>
                <c:pt idx="36">
                  <c:v>98.001017169412634</c:v>
                </c:pt>
                <c:pt idx="37">
                  <c:v>102.66232954028578</c:v>
                </c:pt>
                <c:pt idx="38">
                  <c:v>107.49555966709001</c:v>
                </c:pt>
                <c:pt idx="39">
                  <c:v>112.50786925494305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60992"/>
        <c:axId val="240906624"/>
      </c:lineChart>
      <c:catAx>
        <c:axId val="22386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AU" sz="1200"/>
                  <a:t>Years</a:t>
                </a:r>
                <a:r>
                  <a:rPr lang="en-AU" sz="1200" baseline="0"/>
                  <a:t> before asset disposed</a:t>
                </a:r>
                <a:endParaRPr lang="en-AU" sz="1200"/>
              </a:p>
            </c:rich>
          </c:tx>
          <c:layout>
            <c:manualLayout>
              <c:xMode val="edge"/>
              <c:yMode val="edge"/>
              <c:x val="0.56670981223829786"/>
              <c:y val="0.853366211973620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0906624"/>
        <c:crosses val="autoZero"/>
        <c:auto val="1"/>
        <c:lblAlgn val="ctr"/>
        <c:lblOffset val="100"/>
        <c:noMultiLvlLbl val="0"/>
      </c:catAx>
      <c:valAx>
        <c:axId val="2409066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239137155524617"/>
          <c:y val="0.24343399055273507"/>
          <c:w val="0.19598925598594191"/>
          <c:h val="0.168605211752849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Tax</a:t>
            </a:r>
            <a:r>
              <a:rPr lang="en-AU" baseline="0"/>
              <a:t> payable, 4% inflation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650867373504959E-2"/>
          <c:y val="0.12037758068202785"/>
          <c:w val="0.92110629404682998"/>
          <c:h val="0.78749878249514338"/>
        </c:manualLayout>
      </c:layout>
      <c:lineChart>
        <c:grouping val="standard"/>
        <c:varyColors val="0"/>
        <c:ser>
          <c:idx val="1"/>
          <c:order val="0"/>
          <c:tx>
            <c:v>Full rate, 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Ralph'!$H$16:$H$55</c:f>
              <c:numCache>
                <c:formatCode>#,##0</c:formatCode>
                <c:ptCount val="40"/>
                <c:pt idx="0">
                  <c:v>1.38</c:v>
                </c:pt>
                <c:pt idx="1">
                  <c:v>2.8152000000000035</c:v>
                </c:pt>
                <c:pt idx="2">
                  <c:v>4.3078080000000005</c:v>
                </c:pt>
                <c:pt idx="3">
                  <c:v>5.8601203200000089</c:v>
                </c:pt>
                <c:pt idx="4">
                  <c:v>7.4745251328000117</c:v>
                </c:pt>
                <c:pt idx="5">
                  <c:v>9.1535061381120109</c:v>
                </c:pt>
                <c:pt idx="6">
                  <c:v>10.899646383636487</c:v>
                </c:pt>
                <c:pt idx="7">
                  <c:v>12.715632238981955</c:v>
                </c:pt>
                <c:pt idx="8">
                  <c:v>14.604257528541238</c:v>
                </c:pt>
                <c:pt idx="9">
                  <c:v>16.568427829682889</c:v>
                </c:pt>
                <c:pt idx="10">
                  <c:v>18.611164942870204</c:v>
                </c:pt>
                <c:pt idx="11">
                  <c:v>20.735611540585023</c:v>
                </c:pt>
                <c:pt idx="12">
                  <c:v>22.945036002208425</c:v>
                </c:pt>
                <c:pt idx="13">
                  <c:v>25.242837442296761</c:v>
                </c:pt>
                <c:pt idx="14">
                  <c:v>27.632550939988626</c:v>
                </c:pt>
                <c:pt idx="15">
                  <c:v>30.117852977588178</c:v>
                </c:pt>
                <c:pt idx="16">
                  <c:v>32.702567096691709</c:v>
                </c:pt>
                <c:pt idx="17">
                  <c:v>35.390669780559385</c:v>
                </c:pt>
                <c:pt idx="18">
                  <c:v>38.18629657178176</c:v>
                </c:pt>
                <c:pt idx="19">
                  <c:v>41.09374843465303</c:v>
                </c:pt>
                <c:pt idx="20">
                  <c:v>44.117498372039172</c:v>
                </c:pt>
                <c:pt idx="21">
                  <c:v>47.262198306920737</c:v>
                </c:pt>
                <c:pt idx="22">
                  <c:v>50.53268623919756</c:v>
                </c:pt>
                <c:pt idx="23">
                  <c:v>53.933993688765469</c:v>
                </c:pt>
                <c:pt idx="24">
                  <c:v>57.471353436316114</c:v>
                </c:pt>
                <c:pt idx="25">
                  <c:v>61.150207573768732</c:v>
                </c:pt>
                <c:pt idx="26">
                  <c:v>64.976215876719479</c:v>
                </c:pt>
                <c:pt idx="27">
                  <c:v>68.9552645117883</c:v>
                </c:pt>
                <c:pt idx="28">
                  <c:v>73.093475092259823</c:v>
                </c:pt>
                <c:pt idx="29">
                  <c:v>77.397214095950204</c:v>
                </c:pt>
                <c:pt idx="30">
                  <c:v>81.873102659788216</c:v>
                </c:pt>
                <c:pt idx="31">
                  <c:v>86.52802676617975</c:v>
                </c:pt>
                <c:pt idx="32">
                  <c:v>91.36914783682694</c:v>
                </c:pt>
                <c:pt idx="33">
                  <c:v>96.403913750300035</c:v>
                </c:pt>
                <c:pt idx="34">
                  <c:v>101.64007030031203</c:v>
                </c:pt>
                <c:pt idx="35">
                  <c:v>107.08567311232453</c:v>
                </c:pt>
                <c:pt idx="36">
                  <c:v>112.74910003681754</c:v>
                </c:pt>
                <c:pt idx="37">
                  <c:v>118.6390640382902</c:v>
                </c:pt>
                <c:pt idx="38">
                  <c:v>124.76462659982181</c:v>
                </c:pt>
                <c:pt idx="39">
                  <c:v>131.13521166381474</c:v>
                </c:pt>
              </c:numCache>
            </c:numRef>
          </c:val>
          <c:smooth val="0"/>
        </c:ser>
        <c:ser>
          <c:idx val="2"/>
          <c:order val="1"/>
          <c:tx>
            <c:v>50%, unindexed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Ralph'!$N$16:$N$55</c:f>
              <c:numCache>
                <c:formatCode>#,##0</c:formatCode>
                <c:ptCount val="40"/>
                <c:pt idx="0">
                  <c:v>1.3534615384615378</c:v>
                </c:pt>
                <c:pt idx="1">
                  <c:v>2.7090053254437909</c:v>
                </c:pt>
                <c:pt idx="2">
                  <c:v>4.0687168129267208</c:v>
                </c:pt>
                <c:pt idx="3">
                  <c:v>5.434687864737235</c:v>
                </c:pt>
                <c:pt idx="4">
                  <c:v>6.8090199748011893</c:v>
                </c:pt>
                <c:pt idx="5">
                  <c:v>8.1938275002109897</c:v>
                </c:pt>
                <c:pt idx="6">
                  <c:v>9.5912409140826504</c:v>
                </c:pt>
                <c:pt idx="7">
                  <c:v>11.003410083206758</c:v>
                </c:pt>
                <c:pt idx="8">
                  <c:v>12.432507575535793</c:v>
                </c:pt>
                <c:pt idx="9">
                  <c:v>13.880732002596419</c:v>
                </c:pt>
                <c:pt idx="10">
                  <c:v>15.35031140196873</c:v>
                </c:pt>
                <c:pt idx="11">
                  <c:v>16.843506665036386</c:v>
                </c:pt>
                <c:pt idx="12">
                  <c:v>18.362615015281012</c:v>
                </c:pt>
                <c:pt idx="13">
                  <c:v>19.90997354247223</c:v>
                </c:pt>
                <c:pt idx="14">
                  <c:v>21.487962798190317</c:v>
                </c:pt>
                <c:pt idx="15">
                  <c:v>23.099010458213328</c:v>
                </c:pt>
                <c:pt idx="16">
                  <c:v>24.745595057402817</c:v>
                </c:pt>
                <c:pt idx="17">
                  <c:v>26.430249802834471</c:v>
                </c:pt>
                <c:pt idx="18">
                  <c:v>28.155566471039695</c:v>
                </c:pt>
                <c:pt idx="19">
                  <c:v>29.924199395354222</c:v>
                </c:pt>
                <c:pt idx="20">
                  <c:v>31.738869549507768</c:v>
                </c:pt>
                <c:pt idx="21">
                  <c:v>33.602368733737471</c:v>
                </c:pt>
                <c:pt idx="22">
                  <c:v>35.517563869865228</c:v>
                </c:pt>
                <c:pt idx="23">
                  <c:v>37.487401411946621</c:v>
                </c:pt>
                <c:pt idx="24">
                  <c:v>39.514911879277179</c:v>
                </c:pt>
                <c:pt idx="25">
                  <c:v>41.603214518729686</c:v>
                </c:pt>
                <c:pt idx="26">
                  <c:v>43.755522103595624</c:v>
                </c:pt>
                <c:pt idx="27">
                  <c:v>45.975145876313256</c:v>
                </c:pt>
                <c:pt idx="28">
                  <c:v>48.265500642686753</c:v>
                </c:pt>
                <c:pt idx="29">
                  <c:v>50.630110025433602</c:v>
                </c:pt>
                <c:pt idx="30">
                  <c:v>53.07261188514267</c:v>
                </c:pt>
                <c:pt idx="31">
                  <c:v>55.596763916982717</c:v>
                </c:pt>
                <c:pt idx="32">
                  <c:v>58.206449431771979</c:v>
                </c:pt>
                <c:pt idx="33">
                  <c:v>60.905683330302416</c:v>
                </c:pt>
                <c:pt idx="34">
                  <c:v>63.69861828011026</c:v>
                </c:pt>
                <c:pt idx="35">
                  <c:v>66.589551104195181</c:v>
                </c:pt>
                <c:pt idx="36">
                  <c:v>69.582929391517354</c:v>
                </c:pt>
                <c:pt idx="37">
                  <c:v>72.68335833944181</c:v>
                </c:pt>
                <c:pt idx="38">
                  <c:v>75.895607838657753</c:v>
                </c:pt>
                <c:pt idx="39">
                  <c:v>79.224619811471641</c:v>
                </c:pt>
              </c:numCache>
            </c:numRef>
          </c:val>
          <c:smooth val="0"/>
        </c:ser>
        <c:ser>
          <c:idx val="3"/>
          <c:order val="2"/>
          <c:tx>
            <c:v>75%, unindexed</c:v>
          </c:tx>
          <c:marker>
            <c:symbol val="none"/>
          </c:marker>
          <c:cat>
            <c:numRef>
              <c:f>'Asprey to Ralph'!$B$16:$B$55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'Asprey to Ralph'!$T$16:$T$55</c:f>
              <c:numCache>
                <c:formatCode>#,##0</c:formatCode>
                <c:ptCount val="40"/>
                <c:pt idx="0">
                  <c:v>2.0301923076923063</c:v>
                </c:pt>
                <c:pt idx="1">
                  <c:v>4.0635079881656857</c:v>
                </c:pt>
                <c:pt idx="2">
                  <c:v>6.1030752193900808</c:v>
                </c:pt>
                <c:pt idx="3">
                  <c:v>8.1520317971058525</c:v>
                </c:pt>
                <c:pt idx="4">
                  <c:v>10.213529962201786</c:v>
                </c:pt>
                <c:pt idx="5">
                  <c:v>12.290741250316485</c:v>
                </c:pt>
                <c:pt idx="6">
                  <c:v>14.386861371123977</c:v>
                </c:pt>
                <c:pt idx="7">
                  <c:v>16.505115124810136</c:v>
                </c:pt>
                <c:pt idx="8">
                  <c:v>18.648761363303688</c:v>
                </c:pt>
                <c:pt idx="9">
                  <c:v>20.82109800389463</c:v>
                </c:pt>
                <c:pt idx="10">
                  <c:v>23.025467102953098</c:v>
                </c:pt>
                <c:pt idx="11">
                  <c:v>25.26525999755458</c:v>
                </c:pt>
                <c:pt idx="12">
                  <c:v>27.54392252292152</c:v>
                </c:pt>
                <c:pt idx="13">
                  <c:v>29.864960313708348</c:v>
                </c:pt>
                <c:pt idx="14">
                  <c:v>32.231944197285479</c:v>
                </c:pt>
                <c:pt idx="15">
                  <c:v>34.648515687319986</c:v>
                </c:pt>
                <c:pt idx="16">
                  <c:v>37.118392586104228</c:v>
                </c:pt>
                <c:pt idx="17">
                  <c:v>39.645374704251708</c:v>
                </c:pt>
                <c:pt idx="18">
                  <c:v>42.233349706559544</c:v>
                </c:pt>
                <c:pt idx="19">
                  <c:v>44.886299093031333</c:v>
                </c:pt>
                <c:pt idx="20">
                  <c:v>47.608304324261645</c:v>
                </c:pt>
                <c:pt idx="21">
                  <c:v>50.403553100606203</c:v>
                </c:pt>
                <c:pt idx="22">
                  <c:v>53.276345804797835</c:v>
                </c:pt>
                <c:pt idx="23">
                  <c:v>56.231102117919932</c:v>
                </c:pt>
                <c:pt idx="24">
                  <c:v>59.272367818915775</c:v>
                </c:pt>
                <c:pt idx="25">
                  <c:v>62.404821778094522</c:v>
                </c:pt>
                <c:pt idx="26">
                  <c:v>65.633283155393428</c:v>
                </c:pt>
                <c:pt idx="27">
                  <c:v>68.962718814469895</c:v>
                </c:pt>
                <c:pt idx="28">
                  <c:v>72.39825096403014</c:v>
                </c:pt>
                <c:pt idx="29">
                  <c:v>75.945165038150407</c:v>
                </c:pt>
                <c:pt idx="30">
                  <c:v>79.608917827714009</c:v>
                </c:pt>
                <c:pt idx="31">
                  <c:v>83.395145875474071</c:v>
                </c:pt>
                <c:pt idx="32">
                  <c:v>87.309674147657958</c:v>
                </c:pt>
                <c:pt idx="33">
                  <c:v>91.358524995453635</c:v>
                </c:pt>
                <c:pt idx="34">
                  <c:v>95.547927420165408</c:v>
                </c:pt>
                <c:pt idx="35">
                  <c:v>99.884326656292771</c:v>
                </c:pt>
                <c:pt idx="36">
                  <c:v>104.37439408727603</c:v>
                </c:pt>
                <c:pt idx="37">
                  <c:v>109.02503750916273</c:v>
                </c:pt>
                <c:pt idx="38">
                  <c:v>113.8434117579866</c:v>
                </c:pt>
                <c:pt idx="39">
                  <c:v>118.83692971720747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23680"/>
        <c:axId val="216825856"/>
      </c:lineChart>
      <c:catAx>
        <c:axId val="21682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AU" sz="1200"/>
                  <a:t>Years</a:t>
                </a:r>
                <a:r>
                  <a:rPr lang="en-AU" sz="1200" baseline="0"/>
                  <a:t> before asset disposed</a:t>
                </a:r>
                <a:endParaRPr lang="en-AU" sz="1200"/>
              </a:p>
            </c:rich>
          </c:tx>
          <c:layout>
            <c:manualLayout>
              <c:xMode val="edge"/>
              <c:yMode val="edge"/>
              <c:x val="0.56670981223829786"/>
              <c:y val="0.853366211973620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16825856"/>
        <c:crosses val="autoZero"/>
        <c:auto val="1"/>
        <c:lblAlgn val="ctr"/>
        <c:lblOffset val="100"/>
        <c:noMultiLvlLbl val="0"/>
      </c:catAx>
      <c:valAx>
        <c:axId val="2168258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1682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239137155524617"/>
          <c:y val="0.24343399055273507"/>
          <c:w val="0.19598925598594191"/>
          <c:h val="0.168605211752849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5" fmlaLink="H5" max="12" page="10" val="6"/>
</file>

<file path=xl/ctrlProps/ctrlProp2.xml><?xml version="1.0" encoding="utf-8"?>
<formControlPr xmlns="http://schemas.microsoft.com/office/spreadsheetml/2009/9/main" objectType="Spin" dx="15" fmlaLink="$H$7" max="6" min="1" page="10" val="3"/>
</file>

<file path=xl/ctrlProps/ctrlProp3.xml><?xml version="1.0" encoding="utf-8"?>
<formControlPr xmlns="http://schemas.microsoft.com/office/spreadsheetml/2009/9/main" objectType="Spin" dx="15" fmlaLink="$H$9" max="1" page="10"/>
</file>

<file path=xl/ctrlProps/ctrlProp4.xml><?xml version="1.0" encoding="utf-8"?>
<formControlPr xmlns="http://schemas.microsoft.com/office/spreadsheetml/2009/9/main" objectType="Spin" dx="15" fmlaLink="$V$10" max="3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3</xdr:row>
          <xdr:rowOff>114300</xdr:rowOff>
        </xdr:from>
        <xdr:to>
          <xdr:col>7</xdr:col>
          <xdr:colOff>304800</xdr:colOff>
          <xdr:row>5</xdr:row>
          <xdr:rowOff>76200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5</xdr:row>
          <xdr:rowOff>38100</xdr:rowOff>
        </xdr:from>
        <xdr:to>
          <xdr:col>5</xdr:col>
          <xdr:colOff>428625</xdr:colOff>
          <xdr:row>7</xdr:row>
          <xdr:rowOff>133350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7</xdr:row>
          <xdr:rowOff>47625</xdr:rowOff>
        </xdr:from>
        <xdr:to>
          <xdr:col>7</xdr:col>
          <xdr:colOff>295275</xdr:colOff>
          <xdr:row>9</xdr:row>
          <xdr:rowOff>57150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314325</xdr:colOff>
          <xdr:row>7</xdr:row>
          <xdr:rowOff>114300</xdr:rowOff>
        </xdr:from>
        <xdr:to>
          <xdr:col>21</xdr:col>
          <xdr:colOff>0</xdr:colOff>
          <xdr:row>9</xdr:row>
          <xdr:rowOff>76200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561974</xdr:colOff>
      <xdr:row>13</xdr:row>
      <xdr:rowOff>161924</xdr:rowOff>
    </xdr:from>
    <xdr:to>
      <xdr:col>37</xdr:col>
      <xdr:colOff>361950</xdr:colOff>
      <xdr:row>37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42</xdr:row>
      <xdr:rowOff>0</xdr:rowOff>
    </xdr:from>
    <xdr:to>
      <xdr:col>37</xdr:col>
      <xdr:colOff>409576</xdr:colOff>
      <xdr:row>67</xdr:row>
      <xdr:rowOff>38101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71</xdr:row>
      <xdr:rowOff>0</xdr:rowOff>
    </xdr:from>
    <xdr:to>
      <xdr:col>37</xdr:col>
      <xdr:colOff>409576</xdr:colOff>
      <xdr:row>96</xdr:row>
      <xdr:rowOff>38101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55"/>
  <sheetViews>
    <sheetView showGridLines="0" tabSelected="1" workbookViewId="0"/>
  </sheetViews>
  <sheetFormatPr defaultRowHeight="12.75" x14ac:dyDescent="0.2"/>
  <cols>
    <col min="1" max="1" width="3.85546875" customWidth="1"/>
    <col min="2" max="2" width="5.7109375" customWidth="1"/>
    <col min="3" max="3" width="4.42578125" customWidth="1"/>
    <col min="4" max="8" width="6.5703125" customWidth="1"/>
    <col min="9" max="9" width="4" customWidth="1"/>
    <col min="10" max="14" width="6.5703125" customWidth="1"/>
    <col min="15" max="15" width="4.42578125" customWidth="1"/>
    <col min="16" max="20" width="6.5703125" customWidth="1"/>
    <col min="21" max="21" width="7.28515625" customWidth="1"/>
  </cols>
  <sheetData>
    <row r="1" spans="1:28" ht="20.25" customHeight="1" x14ac:dyDescent="0.25">
      <c r="A1" s="33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8" ht="15" customHeight="1" x14ac:dyDescent="0.2"/>
    <row r="3" spans="1:28" ht="15" customHeight="1" x14ac:dyDescent="0.2">
      <c r="B3" t="s">
        <v>3</v>
      </c>
      <c r="G3" s="16">
        <v>100</v>
      </c>
      <c r="O3" s="17" t="s">
        <v>14</v>
      </c>
      <c r="P3" s="18"/>
      <c r="Q3" s="18"/>
      <c r="R3" s="18"/>
      <c r="S3" s="18"/>
      <c r="T3" s="30"/>
      <c r="U3" s="30"/>
      <c r="V3" s="31"/>
      <c r="W3" s="11"/>
      <c r="X3" s="11"/>
      <c r="Y3" s="11"/>
      <c r="Z3" s="11"/>
    </row>
    <row r="4" spans="1:28" ht="15" customHeight="1" x14ac:dyDescent="0.2">
      <c r="O4" s="19">
        <v>1</v>
      </c>
      <c r="P4" s="20">
        <v>0</v>
      </c>
      <c r="Q4" s="21" t="s">
        <v>10</v>
      </c>
      <c r="R4" s="21"/>
      <c r="S4" s="21"/>
      <c r="T4" s="24"/>
      <c r="U4" s="24"/>
      <c r="V4" s="22"/>
      <c r="W4" s="11"/>
      <c r="X4" s="11"/>
      <c r="Y4" s="11"/>
      <c r="Z4" s="11"/>
    </row>
    <row r="5" spans="1:28" ht="15" customHeight="1" x14ac:dyDescent="0.2">
      <c r="B5" t="s">
        <v>0</v>
      </c>
      <c r="G5" s="1">
        <f>(H5-2)/100</f>
        <v>0.04</v>
      </c>
      <c r="H5" s="8">
        <v>6</v>
      </c>
      <c r="O5" s="19">
        <v>2</v>
      </c>
      <c r="P5" s="20">
        <v>0.21</v>
      </c>
      <c r="Q5" s="23" t="s">
        <v>11</v>
      </c>
      <c r="R5" s="24"/>
      <c r="S5" s="21"/>
      <c r="T5" s="24"/>
      <c r="U5" s="24"/>
      <c r="V5" s="22"/>
      <c r="X5" s="34">
        <v>1</v>
      </c>
      <c r="Y5" s="34" t="s">
        <v>16</v>
      </c>
    </row>
    <row r="6" spans="1:28" ht="15" customHeight="1" x14ac:dyDescent="0.2">
      <c r="O6" s="19">
        <v>3</v>
      </c>
      <c r="P6" s="20">
        <v>0.34499999999999997</v>
      </c>
      <c r="Q6" s="23" t="s">
        <v>12</v>
      </c>
      <c r="R6" s="24"/>
      <c r="S6" s="21"/>
      <c r="T6" s="24"/>
      <c r="U6" s="24"/>
      <c r="V6" s="22"/>
      <c r="X6" s="34">
        <v>2</v>
      </c>
      <c r="Y6" s="34" t="s">
        <v>17</v>
      </c>
    </row>
    <row r="7" spans="1:28" ht="15" customHeight="1" x14ac:dyDescent="0.2">
      <c r="B7" t="s">
        <v>1</v>
      </c>
      <c r="G7" s="15">
        <f>VLOOKUP(H7,(O4:P7),2)</f>
        <v>0.34499999999999997</v>
      </c>
      <c r="H7" s="8">
        <v>3</v>
      </c>
      <c r="I7" s="9" t="s">
        <v>15</v>
      </c>
      <c r="K7" t="str">
        <f>VLOOKUP(H7,(O4:Q7),3)</f>
        <v xml:space="preserve">  $80 000 – $180 000</v>
      </c>
      <c r="O7" s="25">
        <v>4</v>
      </c>
      <c r="P7" s="26">
        <v>0.49</v>
      </c>
      <c r="Q7" s="27" t="s">
        <v>13</v>
      </c>
      <c r="R7" s="28"/>
      <c r="S7" s="27"/>
      <c r="T7" s="28"/>
      <c r="U7" s="28"/>
      <c r="V7" s="29"/>
      <c r="X7" s="34">
        <v>3</v>
      </c>
      <c r="Y7" s="34" t="s">
        <v>18</v>
      </c>
    </row>
    <row r="8" spans="1:28" ht="15" customHeight="1" x14ac:dyDescent="0.2">
      <c r="G8" s="1"/>
    </row>
    <row r="9" spans="1:28" ht="15" customHeight="1" x14ac:dyDescent="0.2">
      <c r="B9" t="s">
        <v>5</v>
      </c>
      <c r="G9" s="4" t="str">
        <f>IF((H9=1),"Real","Nominal")</f>
        <v>Real</v>
      </c>
      <c r="H9" s="8">
        <v>1</v>
      </c>
      <c r="I9" t="str">
        <f>IF(G9="Real","  Expressed in 2016 dollars","  Expressed in $ values in future years")</f>
        <v xml:space="preserve">  Expressed in 2016 dollars</v>
      </c>
      <c r="V9" s="13" t="s">
        <v>19</v>
      </c>
      <c r="W9" s="13"/>
      <c r="X9" s="13" t="str">
        <f>VLOOKUP(V10,(X5:Y7),2)</f>
        <v xml:space="preserve">  50% unindexed compared with full rate indexed</v>
      </c>
      <c r="Y9" s="13"/>
      <c r="Z9" s="13"/>
      <c r="AA9" s="13"/>
      <c r="AB9" s="13"/>
    </row>
    <row r="10" spans="1:28" ht="15" customHeight="1" x14ac:dyDescent="0.2">
      <c r="V10" s="34">
        <v>1</v>
      </c>
      <c r="W10" s="11"/>
      <c r="Z10" s="11"/>
    </row>
    <row r="11" spans="1:28" ht="15" customHeight="1" thickBot="1" x14ac:dyDescent="0.25">
      <c r="D11" s="37" t="s">
        <v>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V11" s="36" t="s">
        <v>21</v>
      </c>
      <c r="W11" s="36"/>
      <c r="X11" s="36"/>
      <c r="Y11" s="36"/>
      <c r="Z11" s="36"/>
    </row>
    <row r="12" spans="1:28" ht="15" customHeight="1" thickTop="1" thickBot="1" x14ac:dyDescent="0.25">
      <c r="D12" s="38" t="s">
        <v>7</v>
      </c>
      <c r="E12" s="38"/>
      <c r="F12" s="38"/>
      <c r="G12" s="38"/>
      <c r="H12" s="38"/>
      <c r="I12" s="13"/>
      <c r="J12" s="38" t="s">
        <v>8</v>
      </c>
      <c r="K12" s="38"/>
      <c r="L12" s="38"/>
      <c r="M12" s="38"/>
      <c r="N12" s="38"/>
      <c r="O12" s="13"/>
      <c r="P12" s="38" t="s">
        <v>9</v>
      </c>
      <c r="Q12" s="38"/>
      <c r="R12" s="38"/>
      <c r="S12" s="38"/>
      <c r="T12" s="38"/>
      <c r="V12" s="11"/>
      <c r="W12" s="11"/>
      <c r="X12" s="11"/>
      <c r="Y12" s="11"/>
      <c r="Z12" s="11"/>
    </row>
    <row r="13" spans="1:28" ht="15" customHeight="1" x14ac:dyDescent="0.2">
      <c r="D13" s="3">
        <f>IF(($H$9=0),0,D15)</f>
        <v>0</v>
      </c>
      <c r="E13" s="3">
        <f>IF(($H$9=0),0,E15)</f>
        <v>0.01</v>
      </c>
      <c r="F13" s="3">
        <f>IF(($H$9=0),0,F15)</f>
        <v>0.02</v>
      </c>
      <c r="G13" s="3">
        <f>IF(($H$9=0),0,G15)</f>
        <v>0.03</v>
      </c>
      <c r="H13" s="3">
        <f>IF(($H$9=0),0,H15)</f>
        <v>0.04</v>
      </c>
      <c r="J13" s="3">
        <f>IF(($H$9=0),0,J15)</f>
        <v>0</v>
      </c>
      <c r="K13" s="3">
        <f>IF(($H$9=0),0,K15)</f>
        <v>0.01</v>
      </c>
      <c r="L13" s="3">
        <f>IF(($H$9=0),0,L15)</f>
        <v>0.02</v>
      </c>
      <c r="M13" s="3">
        <f>IF(($H$9=0),0,M15)</f>
        <v>0.03</v>
      </c>
      <c r="N13" s="3">
        <f>IF(($H$9=0),0,N15)</f>
        <v>0.04</v>
      </c>
      <c r="P13" s="3">
        <f>IF(($H$9=0),0,P15)</f>
        <v>0</v>
      </c>
      <c r="Q13" s="3">
        <f>IF(($H$9=0),0,Q15)</f>
        <v>0.01</v>
      </c>
      <c r="R13" s="3">
        <f>IF(($H$9=0),0,R15)</f>
        <v>0.02</v>
      </c>
      <c r="S13" s="3">
        <f>IF(($H$9=0),0,S15)</f>
        <v>0.03</v>
      </c>
      <c r="T13" s="3">
        <f>IF(($H$9=0),0,T15)</f>
        <v>0.04</v>
      </c>
      <c r="V13" s="11"/>
      <c r="W13" s="11"/>
      <c r="X13" s="11"/>
      <c r="Y13" s="11"/>
      <c r="Z13" s="11"/>
    </row>
    <row r="14" spans="1:28" ht="15" customHeight="1" thickBot="1" x14ac:dyDescent="0.25">
      <c r="D14" s="35" t="s">
        <v>4</v>
      </c>
      <c r="E14" s="35"/>
      <c r="F14" s="35"/>
      <c r="G14" s="35"/>
      <c r="H14" s="35"/>
      <c r="J14" s="35" t="s">
        <v>4</v>
      </c>
      <c r="K14" s="35"/>
      <c r="L14" s="35"/>
      <c r="M14" s="35"/>
      <c r="N14" s="35"/>
      <c r="P14" s="35" t="s">
        <v>4</v>
      </c>
      <c r="Q14" s="35"/>
      <c r="R14" s="35"/>
      <c r="S14" s="35"/>
      <c r="T14" s="35"/>
      <c r="V14" s="35" t="s">
        <v>4</v>
      </c>
      <c r="W14" s="35"/>
      <c r="X14" s="35"/>
      <c r="Y14" s="35"/>
      <c r="Z14" s="35"/>
    </row>
    <row r="15" spans="1:28" ht="15" customHeight="1" thickBot="1" x14ac:dyDescent="0.25">
      <c r="B15" s="12" t="s">
        <v>2</v>
      </c>
      <c r="C15" s="14"/>
      <c r="D15" s="7">
        <v>0</v>
      </c>
      <c r="E15" s="7">
        <v>0.01</v>
      </c>
      <c r="F15" s="7">
        <v>0.02</v>
      </c>
      <c r="G15" s="7">
        <v>0.03</v>
      </c>
      <c r="H15" s="7">
        <v>0.04</v>
      </c>
      <c r="I15" s="6"/>
      <c r="J15" s="5">
        <v>0</v>
      </c>
      <c r="K15" s="5">
        <v>0.01</v>
      </c>
      <c r="L15" s="5">
        <v>0.02</v>
      </c>
      <c r="M15" s="5">
        <v>0.03</v>
      </c>
      <c r="N15" s="5">
        <v>0.04</v>
      </c>
      <c r="P15" s="5">
        <v>0</v>
      </c>
      <c r="Q15" s="5">
        <v>0.01</v>
      </c>
      <c r="R15" s="5">
        <v>0.02</v>
      </c>
      <c r="S15" s="5">
        <v>0.03</v>
      </c>
      <c r="T15" s="5">
        <v>0.04</v>
      </c>
      <c r="V15" s="5">
        <v>0</v>
      </c>
      <c r="W15" s="5">
        <v>0.01</v>
      </c>
      <c r="X15" s="5">
        <v>0.02</v>
      </c>
      <c r="Y15" s="5">
        <v>0.03</v>
      </c>
      <c r="Z15" s="5">
        <v>0.04</v>
      </c>
    </row>
    <row r="16" spans="1:28" ht="15" customHeight="1" x14ac:dyDescent="0.2">
      <c r="B16" s="13">
        <v>1</v>
      </c>
      <c r="C16" s="13"/>
      <c r="D16" s="2">
        <f t="shared" ref="D16:H25" si="0">(((amt*(1+gth)^$B16)-amt)*mar)*((1+D$15)^$B16)/((1+D$13)^$B16)</f>
        <v>1.38</v>
      </c>
      <c r="E16" s="2">
        <f t="shared" si="0"/>
        <v>1.38</v>
      </c>
      <c r="F16" s="2">
        <f t="shared" si="0"/>
        <v>1.38</v>
      </c>
      <c r="G16" s="2">
        <f t="shared" si="0"/>
        <v>1.38</v>
      </c>
      <c r="H16" s="2">
        <f t="shared" si="0"/>
        <v>1.38</v>
      </c>
      <c r="I16" s="2"/>
      <c r="J16" s="2">
        <f t="shared" ref="J16:N25" si="1">(((amt*(1+gth)^$B16*(1+J$15)^$B16)-amt)*0.5*mar)/((1+J$13)^$B16)</f>
        <v>0.69</v>
      </c>
      <c r="K16" s="2">
        <f t="shared" si="1"/>
        <v>0.86079207920792189</v>
      </c>
      <c r="L16" s="2">
        <f t="shared" si="1"/>
        <v>1.0282352941176467</v>
      </c>
      <c r="M16" s="2">
        <f t="shared" si="1"/>
        <v>1.1924271844660199</v>
      </c>
      <c r="N16" s="2">
        <f t="shared" si="1"/>
        <v>1.3534615384615378</v>
      </c>
      <c r="P16" s="2">
        <f t="shared" ref="P16:T25" si="2">(((amt*(1+gth)^$B16*(1+P$15)^$B16)-amt)*0.75*mar)/((1+P$13)^$B16)</f>
        <v>1.0349999999999999</v>
      </c>
      <c r="Q16" s="2">
        <f t="shared" si="2"/>
        <v>1.2911881188118828</v>
      </c>
      <c r="R16" s="2">
        <f t="shared" si="2"/>
        <v>1.54235294117647</v>
      </c>
      <c r="S16" s="2">
        <f t="shared" si="2"/>
        <v>1.78864077669903</v>
      </c>
      <c r="T16" s="2">
        <f t="shared" si="2"/>
        <v>2.0301923076923063</v>
      </c>
      <c r="V16" s="32">
        <f t="shared" ref="V16:V55" si="3">IF(Comp=1,(-J16+D16),IF(Comp=2,(-P16+D16),-P16+J16))</f>
        <v>0.69</v>
      </c>
      <c r="W16" s="32">
        <f t="shared" ref="W16:W55" si="4">IF(Comp=1,(-K16+E16),IF(Comp=2,(-Q16+E16),-Q16+K16))</f>
        <v>0.519207920792078</v>
      </c>
      <c r="X16" s="32">
        <f t="shared" ref="X16:X55" si="5">IF(Comp=1,(-L16+F16),IF(Comp=2,(-R16+F16),-R16+L16))</f>
        <v>0.3517647058823532</v>
      </c>
      <c r="Y16" s="32">
        <f t="shared" ref="Y16:Y55" si="6">IF(Comp=1,(-M16+G16),IF(Comp=2,(-S16+G16),-S16+M16))</f>
        <v>0.18757281553397998</v>
      </c>
      <c r="Z16" s="32">
        <f t="shared" ref="Z16:Z55" si="7">IF(Comp=1,(-N16+H16),IF(Comp=2,(-T16+H16),-T16+N16))</f>
        <v>2.6538461538462066E-2</v>
      </c>
    </row>
    <row r="17" spans="2:26" ht="15" customHeight="1" x14ac:dyDescent="0.2">
      <c r="B17" s="13">
        <f>1+B16</f>
        <v>2</v>
      </c>
      <c r="C17" s="13"/>
      <c r="D17" s="2">
        <f t="shared" si="0"/>
        <v>2.8152000000000035</v>
      </c>
      <c r="E17" s="2">
        <f t="shared" si="0"/>
        <v>2.8152000000000035</v>
      </c>
      <c r="F17" s="2">
        <f t="shared" si="0"/>
        <v>2.8152000000000035</v>
      </c>
      <c r="G17" s="2">
        <f t="shared" si="0"/>
        <v>2.8152000000000035</v>
      </c>
      <c r="H17" s="2">
        <f t="shared" si="0"/>
        <v>2.8152000000000035</v>
      </c>
      <c r="I17" s="2"/>
      <c r="J17" s="2">
        <f t="shared" si="1"/>
        <v>1.4076000000000017</v>
      </c>
      <c r="K17" s="2">
        <f t="shared" si="1"/>
        <v>1.7474931477306155</v>
      </c>
      <c r="L17" s="2">
        <f t="shared" si="1"/>
        <v>2.0774385236447537</v>
      </c>
      <c r="M17" s="2">
        <f t="shared" si="1"/>
        <v>2.3978205674427393</v>
      </c>
      <c r="N17" s="2">
        <f t="shared" si="1"/>
        <v>2.7090053254437909</v>
      </c>
      <c r="P17" s="2">
        <f t="shared" si="2"/>
        <v>2.1114000000000028</v>
      </c>
      <c r="Q17" s="2">
        <f t="shared" si="2"/>
        <v>2.6212397215959231</v>
      </c>
      <c r="R17" s="2">
        <f t="shared" si="2"/>
        <v>3.1161577854671307</v>
      </c>
      <c r="S17" s="2">
        <f t="shared" si="2"/>
        <v>3.596730851164109</v>
      </c>
      <c r="T17" s="2">
        <f t="shared" si="2"/>
        <v>4.0635079881656857</v>
      </c>
      <c r="V17" s="32">
        <f t="shared" si="3"/>
        <v>1.4076000000000017</v>
      </c>
      <c r="W17" s="32">
        <f t="shared" si="4"/>
        <v>1.067706852269388</v>
      </c>
      <c r="X17" s="32">
        <f t="shared" si="5"/>
        <v>0.7377614763552498</v>
      </c>
      <c r="Y17" s="32">
        <f t="shared" si="6"/>
        <v>0.41737943255726417</v>
      </c>
      <c r="Z17" s="32">
        <f t="shared" si="7"/>
        <v>0.10619467455621256</v>
      </c>
    </row>
    <row r="18" spans="2:26" ht="15" customHeight="1" x14ac:dyDescent="0.2">
      <c r="B18" s="13">
        <f t="shared" ref="B18:B55" si="8">1+B17</f>
        <v>3</v>
      </c>
      <c r="C18" s="13"/>
      <c r="D18" s="2">
        <f t="shared" si="0"/>
        <v>4.3078080000000005</v>
      </c>
      <c r="E18" s="2">
        <f t="shared" si="0"/>
        <v>4.3078080000000005</v>
      </c>
      <c r="F18" s="2">
        <f t="shared" si="0"/>
        <v>4.3078080000000005</v>
      </c>
      <c r="G18" s="2">
        <f t="shared" si="0"/>
        <v>4.3078080000000005</v>
      </c>
      <c r="H18" s="2">
        <f t="shared" si="0"/>
        <v>4.3078080000000005</v>
      </c>
      <c r="I18" s="2"/>
      <c r="J18" s="2">
        <f t="shared" si="1"/>
        <v>2.1539040000000003</v>
      </c>
      <c r="K18" s="2">
        <f t="shared" si="1"/>
        <v>2.661223948248133</v>
      </c>
      <c r="L18" s="2">
        <f t="shared" si="1"/>
        <v>3.1488437290634823</v>
      </c>
      <c r="M18" s="2">
        <f t="shared" si="1"/>
        <v>3.6177103761579983</v>
      </c>
      <c r="N18" s="2">
        <f t="shared" si="1"/>
        <v>4.0687168129267208</v>
      </c>
      <c r="P18" s="2">
        <f t="shared" si="2"/>
        <v>3.2308560000000006</v>
      </c>
      <c r="Q18" s="2">
        <f t="shared" si="2"/>
        <v>3.9918359223721995</v>
      </c>
      <c r="R18" s="2">
        <f t="shared" si="2"/>
        <v>4.7232655935952241</v>
      </c>
      <c r="S18" s="2">
        <f t="shared" si="2"/>
        <v>5.4265655642369977</v>
      </c>
      <c r="T18" s="2">
        <f t="shared" si="2"/>
        <v>6.1030752193900808</v>
      </c>
      <c r="V18" s="32">
        <f t="shared" si="3"/>
        <v>2.1539040000000003</v>
      </c>
      <c r="W18" s="32">
        <f t="shared" si="4"/>
        <v>1.6465840517518675</v>
      </c>
      <c r="X18" s="32">
        <f t="shared" si="5"/>
        <v>1.1589642709365182</v>
      </c>
      <c r="Y18" s="32">
        <f t="shared" si="6"/>
        <v>0.69009762384200224</v>
      </c>
      <c r="Z18" s="32">
        <f t="shared" si="7"/>
        <v>0.2390911870732797</v>
      </c>
    </row>
    <row r="19" spans="2:26" ht="15" customHeight="1" x14ac:dyDescent="0.2">
      <c r="B19" s="13">
        <f t="shared" si="8"/>
        <v>4</v>
      </c>
      <c r="C19" s="13"/>
      <c r="D19" s="2">
        <f t="shared" si="0"/>
        <v>5.8601203200000089</v>
      </c>
      <c r="E19" s="2">
        <f t="shared" si="0"/>
        <v>5.8601203200000089</v>
      </c>
      <c r="F19" s="2">
        <f t="shared" si="0"/>
        <v>5.8601203200000089</v>
      </c>
      <c r="G19" s="2">
        <f t="shared" si="0"/>
        <v>5.8601203200000089</v>
      </c>
      <c r="H19" s="2">
        <f t="shared" si="0"/>
        <v>5.8601203200000089</v>
      </c>
      <c r="I19" s="2"/>
      <c r="J19" s="2">
        <f t="shared" si="1"/>
        <v>2.9300601600000045</v>
      </c>
      <c r="K19" s="2">
        <f t="shared" si="1"/>
        <v>3.6031492176714237</v>
      </c>
      <c r="L19" s="2">
        <f t="shared" si="1"/>
        <v>4.2437265610426333</v>
      </c>
      <c r="M19" s="2">
        <f t="shared" si="1"/>
        <v>4.8536585834543704</v>
      </c>
      <c r="N19" s="2">
        <f t="shared" si="1"/>
        <v>5.434687864737235</v>
      </c>
      <c r="P19" s="2">
        <f t="shared" si="2"/>
        <v>4.3950902400000063</v>
      </c>
      <c r="Q19" s="2">
        <f t="shared" si="2"/>
        <v>5.4047238265071353</v>
      </c>
      <c r="R19" s="2">
        <f t="shared" si="2"/>
        <v>6.36558984156395</v>
      </c>
      <c r="S19" s="2">
        <f t="shared" si="2"/>
        <v>7.2804878751815565</v>
      </c>
      <c r="T19" s="2">
        <f t="shared" si="2"/>
        <v>8.1520317971058525</v>
      </c>
      <c r="V19" s="32">
        <f t="shared" si="3"/>
        <v>2.9300601600000045</v>
      </c>
      <c r="W19" s="32">
        <f t="shared" si="4"/>
        <v>2.2569711023285852</v>
      </c>
      <c r="X19" s="32">
        <f t="shared" si="5"/>
        <v>1.6163937589573756</v>
      </c>
      <c r="Y19" s="32">
        <f t="shared" si="6"/>
        <v>1.0064617365456385</v>
      </c>
      <c r="Z19" s="32">
        <f t="shared" si="7"/>
        <v>0.42543245526277396</v>
      </c>
    </row>
    <row r="20" spans="2:26" ht="15" customHeight="1" x14ac:dyDescent="0.2">
      <c r="B20" s="13">
        <f t="shared" si="8"/>
        <v>5</v>
      </c>
      <c r="C20" s="13"/>
      <c r="D20" s="2">
        <f t="shared" si="0"/>
        <v>7.4745251328000109</v>
      </c>
      <c r="E20" s="2">
        <f t="shared" si="0"/>
        <v>7.4745251328000109</v>
      </c>
      <c r="F20" s="2">
        <f t="shared" si="0"/>
        <v>7.4745251328000109</v>
      </c>
      <c r="G20" s="2">
        <f t="shared" si="0"/>
        <v>7.4745251328000109</v>
      </c>
      <c r="H20" s="2">
        <f t="shared" si="0"/>
        <v>7.4745251328000117</v>
      </c>
      <c r="I20" s="2"/>
      <c r="J20" s="2">
        <f t="shared" si="1"/>
        <v>3.7372625664000054</v>
      </c>
      <c r="K20" s="2">
        <f t="shared" si="1"/>
        <v>4.5744794551835879</v>
      </c>
      <c r="L20" s="2">
        <f t="shared" si="1"/>
        <v>5.3634060968339572</v>
      </c>
      <c r="M20" s="2">
        <f t="shared" si="1"/>
        <v>6.1072610357731749</v>
      </c>
      <c r="N20" s="2">
        <f t="shared" si="1"/>
        <v>6.8090199748011893</v>
      </c>
      <c r="P20" s="2">
        <f t="shared" si="2"/>
        <v>5.6058938496000081</v>
      </c>
      <c r="Q20" s="2">
        <f t="shared" si="2"/>
        <v>6.8617191827753814</v>
      </c>
      <c r="R20" s="2">
        <f t="shared" si="2"/>
        <v>8.0451091452509349</v>
      </c>
      <c r="S20" s="2">
        <f t="shared" si="2"/>
        <v>9.1608915536597628</v>
      </c>
      <c r="T20" s="2">
        <f t="shared" si="2"/>
        <v>10.213529962201786</v>
      </c>
      <c r="V20" s="32">
        <f t="shared" si="3"/>
        <v>3.7372625664000054</v>
      </c>
      <c r="W20" s="32">
        <f t="shared" si="4"/>
        <v>2.900045677616423</v>
      </c>
      <c r="X20" s="32">
        <f t="shared" si="5"/>
        <v>2.1111190359660537</v>
      </c>
      <c r="Y20" s="32">
        <f t="shared" si="6"/>
        <v>1.3672640970268359</v>
      </c>
      <c r="Z20" s="32">
        <f t="shared" si="7"/>
        <v>0.66550515799882248</v>
      </c>
    </row>
    <row r="21" spans="2:26" ht="15" customHeight="1" x14ac:dyDescent="0.2">
      <c r="B21" s="13">
        <f t="shared" si="8"/>
        <v>6</v>
      </c>
      <c r="C21" s="13"/>
      <c r="D21" s="2">
        <f t="shared" si="0"/>
        <v>9.1535061381120109</v>
      </c>
      <c r="E21" s="2">
        <f t="shared" si="0"/>
        <v>9.1535061381120109</v>
      </c>
      <c r="F21" s="2">
        <f t="shared" si="0"/>
        <v>9.1535061381120109</v>
      </c>
      <c r="G21" s="2">
        <f t="shared" si="0"/>
        <v>9.1535061381120109</v>
      </c>
      <c r="H21" s="2">
        <f t="shared" si="0"/>
        <v>9.1535061381120109</v>
      </c>
      <c r="I21" s="2"/>
      <c r="J21" s="2">
        <f t="shared" si="1"/>
        <v>4.5767530690560054</v>
      </c>
      <c r="K21" s="2">
        <f t="shared" si="1"/>
        <v>5.5764727609209412</v>
      </c>
      <c r="L21" s="2">
        <f t="shared" si="1"/>
        <v>6.5092467263441947</v>
      </c>
      <c r="M21" s="2">
        <f t="shared" si="1"/>
        <v>7.3801496412629675</v>
      </c>
      <c r="N21" s="2">
        <f t="shared" si="1"/>
        <v>8.1938275002109897</v>
      </c>
      <c r="P21" s="2">
        <f t="shared" si="2"/>
        <v>6.8651296035840081</v>
      </c>
      <c r="Q21" s="2">
        <f t="shared" si="2"/>
        <v>8.364709141381411</v>
      </c>
      <c r="R21" s="2">
        <f t="shared" si="2"/>
        <v>9.763870089516292</v>
      </c>
      <c r="S21" s="2">
        <f t="shared" si="2"/>
        <v>11.070224461894451</v>
      </c>
      <c r="T21" s="2">
        <f t="shared" si="2"/>
        <v>12.290741250316485</v>
      </c>
      <c r="V21" s="32">
        <f t="shared" si="3"/>
        <v>4.5767530690560054</v>
      </c>
      <c r="W21" s="32">
        <f t="shared" si="4"/>
        <v>3.5770333771910696</v>
      </c>
      <c r="X21" s="32">
        <f t="shared" si="5"/>
        <v>2.6442594117678162</v>
      </c>
      <c r="Y21" s="32">
        <f t="shared" si="6"/>
        <v>1.7733564968490434</v>
      </c>
      <c r="Z21" s="32">
        <f t="shared" si="7"/>
        <v>0.95967863790102115</v>
      </c>
    </row>
    <row r="22" spans="2:26" ht="15" customHeight="1" x14ac:dyDescent="0.2">
      <c r="B22" s="13">
        <f t="shared" si="8"/>
        <v>7</v>
      </c>
      <c r="C22" s="13"/>
      <c r="D22" s="2">
        <f t="shared" si="0"/>
        <v>10.899646383636487</v>
      </c>
      <c r="E22" s="2">
        <f t="shared" si="0"/>
        <v>10.899646383636487</v>
      </c>
      <c r="F22" s="2">
        <f t="shared" si="0"/>
        <v>10.899646383636487</v>
      </c>
      <c r="G22" s="2">
        <f t="shared" si="0"/>
        <v>10.899646383636487</v>
      </c>
      <c r="H22" s="2">
        <f t="shared" si="0"/>
        <v>10.899646383636487</v>
      </c>
      <c r="I22" s="2"/>
      <c r="J22" s="2">
        <f t="shared" si="1"/>
        <v>5.4498231918182434</v>
      </c>
      <c r="K22" s="2">
        <f t="shared" si="1"/>
        <v>6.6104367481201569</v>
      </c>
      <c r="L22" s="2">
        <f t="shared" si="1"/>
        <v>7.6826601107282277</v>
      </c>
      <c r="M22" s="2">
        <f t="shared" si="1"/>
        <v>8.6739946211453898</v>
      </c>
      <c r="N22" s="2">
        <f t="shared" si="1"/>
        <v>9.5912409140826504</v>
      </c>
      <c r="P22" s="2">
        <f t="shared" si="2"/>
        <v>8.1747347877273651</v>
      </c>
      <c r="Q22" s="2">
        <f t="shared" si="2"/>
        <v>9.9156551221802349</v>
      </c>
      <c r="R22" s="2">
        <f t="shared" si="2"/>
        <v>11.523990166092343</v>
      </c>
      <c r="S22" s="2">
        <f t="shared" si="2"/>
        <v>13.010991931718083</v>
      </c>
      <c r="T22" s="2">
        <f t="shared" si="2"/>
        <v>14.386861371123977</v>
      </c>
      <c r="V22" s="32">
        <f t="shared" si="3"/>
        <v>5.4498231918182434</v>
      </c>
      <c r="W22" s="32">
        <f t="shared" si="4"/>
        <v>4.2892096355163298</v>
      </c>
      <c r="X22" s="32">
        <f t="shared" si="5"/>
        <v>3.216986272908259</v>
      </c>
      <c r="Y22" s="32">
        <f t="shared" si="6"/>
        <v>2.225651762491097</v>
      </c>
      <c r="Z22" s="32">
        <f t="shared" si="7"/>
        <v>1.3084054695538363</v>
      </c>
    </row>
    <row r="23" spans="2:26" x14ac:dyDescent="0.2">
      <c r="B23" s="13">
        <f t="shared" si="8"/>
        <v>8</v>
      </c>
      <c r="C23" s="13"/>
      <c r="D23" s="2">
        <f t="shared" si="0"/>
        <v>12.715632238981955</v>
      </c>
      <c r="E23" s="2">
        <f t="shared" si="0"/>
        <v>12.715632238981955</v>
      </c>
      <c r="F23" s="2">
        <f t="shared" si="0"/>
        <v>12.715632238981955</v>
      </c>
      <c r="G23" s="2">
        <f t="shared" si="0"/>
        <v>12.715632238981955</v>
      </c>
      <c r="H23" s="2">
        <f t="shared" si="0"/>
        <v>12.715632238981955</v>
      </c>
      <c r="I23" s="2"/>
      <c r="J23" s="2">
        <f t="shared" si="1"/>
        <v>6.3578161194909777</v>
      </c>
      <c r="K23" s="2">
        <f t="shared" si="1"/>
        <v>7.6777305316710951</v>
      </c>
      <c r="L23" s="2">
        <f t="shared" si="1"/>
        <v>8.8851072164615523</v>
      </c>
      <c r="M23" s="2">
        <f t="shared" si="1"/>
        <v>9.9905068275755866</v>
      </c>
      <c r="N23" s="2">
        <f t="shared" si="1"/>
        <v>11.003410083206758</v>
      </c>
      <c r="P23" s="2">
        <f t="shared" si="2"/>
        <v>9.536724179236467</v>
      </c>
      <c r="Q23" s="2">
        <f t="shared" si="2"/>
        <v>11.516595797506643</v>
      </c>
      <c r="R23" s="2">
        <f t="shared" si="2"/>
        <v>13.327660824692327</v>
      </c>
      <c r="S23" s="2">
        <f t="shared" si="2"/>
        <v>14.98576024136338</v>
      </c>
      <c r="T23" s="2">
        <f t="shared" si="2"/>
        <v>16.505115124810136</v>
      </c>
      <c r="V23" s="32">
        <f t="shared" si="3"/>
        <v>6.3578161194909777</v>
      </c>
      <c r="W23" s="32">
        <f t="shared" si="4"/>
        <v>5.0379017073108603</v>
      </c>
      <c r="X23" s="32">
        <f t="shared" si="5"/>
        <v>3.8305250225204031</v>
      </c>
      <c r="Y23" s="32">
        <f t="shared" si="6"/>
        <v>2.7251254114063688</v>
      </c>
      <c r="Z23" s="32">
        <f t="shared" si="7"/>
        <v>1.7122221557751978</v>
      </c>
    </row>
    <row r="24" spans="2:26" x14ac:dyDescent="0.2">
      <c r="B24" s="13">
        <f t="shared" si="8"/>
        <v>9</v>
      </c>
      <c r="C24" s="13"/>
      <c r="D24" s="2">
        <f t="shared" si="0"/>
        <v>14.604257528541238</v>
      </c>
      <c r="E24" s="2">
        <f t="shared" si="0"/>
        <v>14.604257528541238</v>
      </c>
      <c r="F24" s="2">
        <f t="shared" si="0"/>
        <v>14.604257528541236</v>
      </c>
      <c r="G24" s="2">
        <f t="shared" si="0"/>
        <v>14.604257528541238</v>
      </c>
      <c r="H24" s="2">
        <f t="shared" si="0"/>
        <v>14.604257528541238</v>
      </c>
      <c r="I24" s="2"/>
      <c r="J24" s="2">
        <f t="shared" si="1"/>
        <v>7.302128764270619</v>
      </c>
      <c r="K24" s="2">
        <f t="shared" si="1"/>
        <v>8.7797667961321189</v>
      </c>
      <c r="L24" s="2">
        <f t="shared" si="1"/>
        <v>10.118100427967262</v>
      </c>
      <c r="M24" s="2">
        <f t="shared" si="1"/>
        <v>11.331440131343053</v>
      </c>
      <c r="N24" s="2">
        <f t="shared" si="1"/>
        <v>12.432507575535793</v>
      </c>
      <c r="P24" s="2">
        <f t="shared" si="2"/>
        <v>10.953193146405928</v>
      </c>
      <c r="Q24" s="2">
        <f t="shared" si="2"/>
        <v>13.16965019419818</v>
      </c>
      <c r="R24" s="2">
        <f t="shared" si="2"/>
        <v>15.17715064195089</v>
      </c>
      <c r="S24" s="2">
        <f t="shared" si="2"/>
        <v>16.99716019701458</v>
      </c>
      <c r="T24" s="2">
        <f t="shared" si="2"/>
        <v>18.648761363303688</v>
      </c>
      <c r="V24" s="32">
        <f t="shared" si="3"/>
        <v>7.302128764270619</v>
      </c>
      <c r="W24" s="32">
        <f t="shared" si="4"/>
        <v>5.8244907324091191</v>
      </c>
      <c r="X24" s="32">
        <f t="shared" si="5"/>
        <v>4.4861571005739744</v>
      </c>
      <c r="Y24" s="32">
        <f t="shared" si="6"/>
        <v>3.2728173971981853</v>
      </c>
      <c r="Z24" s="32">
        <f t="shared" si="7"/>
        <v>2.1717499530054454</v>
      </c>
    </row>
    <row r="25" spans="2:26" x14ac:dyDescent="0.2">
      <c r="B25" s="13">
        <f t="shared" si="8"/>
        <v>10</v>
      </c>
      <c r="C25" s="13"/>
      <c r="D25" s="2">
        <f t="shared" si="0"/>
        <v>16.568427829682889</v>
      </c>
      <c r="E25" s="2">
        <f t="shared" si="0"/>
        <v>16.568427829682889</v>
      </c>
      <c r="F25" s="2">
        <f t="shared" si="0"/>
        <v>16.568427829682889</v>
      </c>
      <c r="G25" s="2">
        <f t="shared" si="0"/>
        <v>16.568427829682889</v>
      </c>
      <c r="H25" s="2">
        <f t="shared" si="0"/>
        <v>16.568427829682889</v>
      </c>
      <c r="I25" s="2"/>
      <c r="J25" s="2">
        <f t="shared" si="1"/>
        <v>8.2842139148414446</v>
      </c>
      <c r="K25" s="2">
        <f t="shared" si="1"/>
        <v>9.9180139463874877</v>
      </c>
      <c r="L25" s="2">
        <f t="shared" si="1"/>
        <v>11.383205741995019</v>
      </c>
      <c r="M25" s="2">
        <f t="shared" si="1"/>
        <v>12.698593882872936</v>
      </c>
      <c r="N25" s="2">
        <f t="shared" si="1"/>
        <v>13.880732002596419</v>
      </c>
      <c r="P25" s="2">
        <f t="shared" si="2"/>
        <v>12.426320872262169</v>
      </c>
      <c r="Q25" s="2">
        <f t="shared" si="2"/>
        <v>14.877020919581231</v>
      </c>
      <c r="R25" s="2">
        <f t="shared" si="2"/>
        <v>17.074808612992527</v>
      </c>
      <c r="S25" s="2">
        <f t="shared" si="2"/>
        <v>19.047890824309405</v>
      </c>
      <c r="T25" s="2">
        <f t="shared" si="2"/>
        <v>20.82109800389463</v>
      </c>
      <c r="V25" s="32">
        <f t="shared" si="3"/>
        <v>8.2842139148414446</v>
      </c>
      <c r="W25" s="32">
        <f t="shared" si="4"/>
        <v>6.6504138832954016</v>
      </c>
      <c r="X25" s="32">
        <f t="shared" si="5"/>
        <v>5.1852220876878707</v>
      </c>
      <c r="Y25" s="32">
        <f t="shared" si="6"/>
        <v>3.869833946809953</v>
      </c>
      <c r="Z25" s="32">
        <f t="shared" si="7"/>
        <v>2.6876958270864701</v>
      </c>
    </row>
    <row r="26" spans="2:26" x14ac:dyDescent="0.2">
      <c r="B26" s="13">
        <f t="shared" si="8"/>
        <v>11</v>
      </c>
      <c r="C26" s="13"/>
      <c r="D26" s="2">
        <f t="shared" ref="D26:H35" si="9">(((amt*(1+gth)^$B26)-amt)*mar)*((1+D$15)^$B26)/((1+D$13)^$B26)</f>
        <v>18.611164942870204</v>
      </c>
      <c r="E26" s="2">
        <f t="shared" si="9"/>
        <v>18.611164942870204</v>
      </c>
      <c r="F26" s="2">
        <f t="shared" si="9"/>
        <v>18.611164942870204</v>
      </c>
      <c r="G26" s="2">
        <f t="shared" si="9"/>
        <v>18.611164942870204</v>
      </c>
      <c r="H26" s="2">
        <f t="shared" si="9"/>
        <v>18.611164942870204</v>
      </c>
      <c r="I26" s="2"/>
      <c r="J26" s="2">
        <f t="shared" ref="J26:N35" si="10">(((amt*(1+gth)^$B26*(1+J$15)^$B26)-amt)*0.5*mar)/((1+J$13)^$B26)</f>
        <v>9.3055824714351019</v>
      </c>
      <c r="K26" s="2">
        <f t="shared" si="10"/>
        <v>11.093998344252963</v>
      </c>
      <c r="L26" s="2">
        <f t="shared" si="10"/>
        <v>12.682045047075855</v>
      </c>
      <c r="M26" s="2">
        <f t="shared" si="10"/>
        <v>14.093815450106453</v>
      </c>
      <c r="N26" s="2">
        <f t="shared" si="10"/>
        <v>15.35031140196873</v>
      </c>
      <c r="P26" s="2">
        <f t="shared" ref="P26:T35" si="11">(((amt*(1+gth)^$B26*(1+P$15)^$B26)-amt)*0.75*mar)/((1+P$13)^$B26)</f>
        <v>13.958373707152653</v>
      </c>
      <c r="Q26" s="2">
        <f t="shared" si="11"/>
        <v>16.640997516379443</v>
      </c>
      <c r="R26" s="2">
        <f t="shared" si="11"/>
        <v>19.023067570613783</v>
      </c>
      <c r="S26" s="2">
        <f t="shared" si="11"/>
        <v>21.140723175159678</v>
      </c>
      <c r="T26" s="2">
        <f t="shared" si="11"/>
        <v>23.025467102953098</v>
      </c>
      <c r="V26" s="32">
        <f t="shared" si="3"/>
        <v>9.3055824714351019</v>
      </c>
      <c r="W26" s="32">
        <f t="shared" si="4"/>
        <v>7.5171665986172407</v>
      </c>
      <c r="X26" s="32">
        <f t="shared" si="5"/>
        <v>5.9291198957943489</v>
      </c>
      <c r="Y26" s="32">
        <f t="shared" si="6"/>
        <v>4.517349492763751</v>
      </c>
      <c r="Z26" s="32">
        <f t="shared" si="7"/>
        <v>3.2608535409014738</v>
      </c>
    </row>
    <row r="27" spans="2:26" x14ac:dyDescent="0.2">
      <c r="B27" s="13">
        <f t="shared" si="8"/>
        <v>12</v>
      </c>
      <c r="C27" s="13"/>
      <c r="D27" s="2">
        <f t="shared" si="9"/>
        <v>20.735611540585023</v>
      </c>
      <c r="E27" s="2">
        <f t="shared" si="9"/>
        <v>20.735611540585023</v>
      </c>
      <c r="F27" s="2">
        <f t="shared" si="9"/>
        <v>20.735611540585023</v>
      </c>
      <c r="G27" s="2">
        <f t="shared" si="9"/>
        <v>20.735611540585023</v>
      </c>
      <c r="H27" s="2">
        <f t="shared" si="9"/>
        <v>20.735611540585023</v>
      </c>
      <c r="I27" s="2"/>
      <c r="J27" s="2">
        <f t="shared" si="10"/>
        <v>10.367805770292511</v>
      </c>
      <c r="K27" s="2">
        <f t="shared" si="10"/>
        <v>12.309306634468612</v>
      </c>
      <c r="L27" s="2">
        <f t="shared" si="10"/>
        <v>14.016298491508939</v>
      </c>
      <c r="M27" s="2">
        <f t="shared" si="10"/>
        <v>15.519002836963722</v>
      </c>
      <c r="N27" s="2">
        <f t="shared" si="10"/>
        <v>16.843506665036386</v>
      </c>
      <c r="P27" s="2">
        <f t="shared" si="11"/>
        <v>15.551708655438768</v>
      </c>
      <c r="Q27" s="2">
        <f t="shared" si="11"/>
        <v>18.463959951702918</v>
      </c>
      <c r="R27" s="2">
        <f t="shared" si="11"/>
        <v>21.024447737263412</v>
      </c>
      <c r="S27" s="2">
        <f t="shared" si="11"/>
        <v>23.278504255445579</v>
      </c>
      <c r="T27" s="2">
        <f t="shared" si="11"/>
        <v>25.26525999755458</v>
      </c>
      <c r="V27" s="32">
        <f t="shared" si="3"/>
        <v>10.367805770292511</v>
      </c>
      <c r="W27" s="32">
        <f t="shared" si="4"/>
        <v>8.4263049061164104</v>
      </c>
      <c r="X27" s="32">
        <f t="shared" si="5"/>
        <v>6.7193130490760833</v>
      </c>
      <c r="Y27" s="32">
        <f t="shared" si="6"/>
        <v>5.2166087036213007</v>
      </c>
      <c r="Z27" s="32">
        <f t="shared" si="7"/>
        <v>3.892104875548636</v>
      </c>
    </row>
    <row r="28" spans="2:26" x14ac:dyDescent="0.2">
      <c r="B28" s="13">
        <f t="shared" si="8"/>
        <v>13</v>
      </c>
      <c r="C28" s="13"/>
      <c r="D28" s="2">
        <f t="shared" si="9"/>
        <v>22.945036002208422</v>
      </c>
      <c r="E28" s="2">
        <f t="shared" si="9"/>
        <v>22.945036002208422</v>
      </c>
      <c r="F28" s="2">
        <f t="shared" si="9"/>
        <v>22.945036002208422</v>
      </c>
      <c r="G28" s="2">
        <f t="shared" si="9"/>
        <v>22.945036002208422</v>
      </c>
      <c r="H28" s="2">
        <f t="shared" si="9"/>
        <v>22.945036002208425</v>
      </c>
      <c r="I28" s="2"/>
      <c r="J28" s="2">
        <f t="shared" si="10"/>
        <v>11.472518001104211</v>
      </c>
      <c r="K28" s="2">
        <f t="shared" si="10"/>
        <v>13.565588163654805</v>
      </c>
      <c r="L28" s="2">
        <f t="shared" si="10"/>
        <v>15.387706943473257</v>
      </c>
      <c r="M28" s="2">
        <f t="shared" si="10"/>
        <v>16.976107386221894</v>
      </c>
      <c r="N28" s="2">
        <f t="shared" si="10"/>
        <v>18.362615015281012</v>
      </c>
      <c r="P28" s="2">
        <f t="shared" si="11"/>
        <v>17.208777001656316</v>
      </c>
      <c r="Q28" s="2">
        <f t="shared" si="11"/>
        <v>20.348382245482213</v>
      </c>
      <c r="R28" s="2">
        <f t="shared" si="11"/>
        <v>23.081560415209882</v>
      </c>
      <c r="S28" s="2">
        <f t="shared" si="11"/>
        <v>25.46416107933284</v>
      </c>
      <c r="T28" s="2">
        <f t="shared" si="11"/>
        <v>27.54392252292152</v>
      </c>
      <c r="V28" s="32">
        <f t="shared" si="3"/>
        <v>11.472518001104211</v>
      </c>
      <c r="W28" s="32">
        <f t="shared" si="4"/>
        <v>9.3794478385536166</v>
      </c>
      <c r="X28" s="32">
        <f t="shared" si="5"/>
        <v>7.5573290587351654</v>
      </c>
      <c r="Y28" s="32">
        <f t="shared" si="6"/>
        <v>5.9689286159865276</v>
      </c>
      <c r="Z28" s="32">
        <f t="shared" si="7"/>
        <v>4.5824209869274135</v>
      </c>
    </row>
    <row r="29" spans="2:26" x14ac:dyDescent="0.2">
      <c r="B29" s="13">
        <f t="shared" si="8"/>
        <v>14</v>
      </c>
      <c r="C29" s="13"/>
      <c r="D29" s="2">
        <f t="shared" si="9"/>
        <v>25.242837442296761</v>
      </c>
      <c r="E29" s="2">
        <f t="shared" si="9"/>
        <v>25.242837442296761</v>
      </c>
      <c r="F29" s="2">
        <f t="shared" si="9"/>
        <v>25.242837442296764</v>
      </c>
      <c r="G29" s="2">
        <f t="shared" si="9"/>
        <v>25.242837442296761</v>
      </c>
      <c r="H29" s="2">
        <f t="shared" si="9"/>
        <v>25.242837442296761</v>
      </c>
      <c r="I29" s="2"/>
      <c r="J29" s="2">
        <f t="shared" si="10"/>
        <v>12.62141872114838</v>
      </c>
      <c r="K29" s="2">
        <f t="shared" si="10"/>
        <v>14.864557495950949</v>
      </c>
      <c r="L29" s="2">
        <f t="shared" si="10"/>
        <v>16.798074547000386</v>
      </c>
      <c r="M29" s="2">
        <f t="shared" si="10"/>
        <v>18.467136570777193</v>
      </c>
      <c r="N29" s="2">
        <f t="shared" si="10"/>
        <v>19.90997354247223</v>
      </c>
      <c r="P29" s="2">
        <f t="shared" si="11"/>
        <v>18.932128081722571</v>
      </c>
      <c r="Q29" s="2">
        <f t="shared" si="11"/>
        <v>22.296836243926425</v>
      </c>
      <c r="R29" s="2">
        <f t="shared" si="11"/>
        <v>25.197111820500577</v>
      </c>
      <c r="S29" s="2">
        <f t="shared" si="11"/>
        <v>27.700704856165789</v>
      </c>
      <c r="T29" s="2">
        <f t="shared" si="11"/>
        <v>29.864960313708348</v>
      </c>
      <c r="V29" s="32">
        <f t="shared" si="3"/>
        <v>12.62141872114838</v>
      </c>
      <c r="W29" s="32">
        <f t="shared" si="4"/>
        <v>10.378279946345812</v>
      </c>
      <c r="X29" s="32">
        <f t="shared" si="5"/>
        <v>8.4447628952963782</v>
      </c>
      <c r="Y29" s="32">
        <f t="shared" si="6"/>
        <v>6.7757008715195681</v>
      </c>
      <c r="Z29" s="32">
        <f t="shared" si="7"/>
        <v>5.332863899824531</v>
      </c>
    </row>
    <row r="30" spans="2:26" x14ac:dyDescent="0.2">
      <c r="B30" s="13">
        <f t="shared" si="8"/>
        <v>15</v>
      </c>
      <c r="C30" s="13"/>
      <c r="D30" s="2">
        <f t="shared" si="9"/>
        <v>27.632550939988626</v>
      </c>
      <c r="E30" s="2">
        <f t="shared" si="9"/>
        <v>27.632550939988626</v>
      </c>
      <c r="F30" s="2">
        <f t="shared" si="9"/>
        <v>27.632550939988626</v>
      </c>
      <c r="G30" s="2">
        <f t="shared" si="9"/>
        <v>27.632550939988626</v>
      </c>
      <c r="H30" s="2">
        <f t="shared" si="9"/>
        <v>27.632550939988626</v>
      </c>
      <c r="I30" s="2"/>
      <c r="J30" s="2">
        <f t="shared" si="10"/>
        <v>13.816275469994313</v>
      </c>
      <c r="K30" s="2">
        <f t="shared" si="10"/>
        <v>16.207997029204776</v>
      </c>
      <c r="L30" s="2">
        <f t="shared" si="10"/>
        <v>18.249271377692356</v>
      </c>
      <c r="M30" s="2">
        <f t="shared" si="10"/>
        <v>19.994156877400933</v>
      </c>
      <c r="N30" s="2">
        <f t="shared" si="10"/>
        <v>21.487962798190317</v>
      </c>
      <c r="P30" s="2">
        <f t="shared" si="11"/>
        <v>20.724413204991468</v>
      </c>
      <c r="Q30" s="2">
        <f t="shared" si="11"/>
        <v>24.311995543807157</v>
      </c>
      <c r="R30" s="2">
        <f t="shared" si="11"/>
        <v>27.373907066538528</v>
      </c>
      <c r="S30" s="2">
        <f t="shared" si="11"/>
        <v>29.991235316101402</v>
      </c>
      <c r="T30" s="2">
        <f t="shared" si="11"/>
        <v>32.231944197285479</v>
      </c>
      <c r="V30" s="32">
        <f t="shared" si="3"/>
        <v>13.816275469994313</v>
      </c>
      <c r="W30" s="32">
        <f t="shared" si="4"/>
        <v>11.42455391078385</v>
      </c>
      <c r="X30" s="32">
        <f t="shared" si="5"/>
        <v>9.3832795622962699</v>
      </c>
      <c r="Y30" s="32">
        <f t="shared" si="6"/>
        <v>7.6383940625876932</v>
      </c>
      <c r="Z30" s="32">
        <f t="shared" si="7"/>
        <v>6.1445881417983088</v>
      </c>
    </row>
    <row r="31" spans="2:26" x14ac:dyDescent="0.2">
      <c r="B31" s="13">
        <f t="shared" si="8"/>
        <v>16</v>
      </c>
      <c r="C31" s="13"/>
      <c r="D31" s="2">
        <f t="shared" si="9"/>
        <v>30.117852977588178</v>
      </c>
      <c r="E31" s="2">
        <f t="shared" si="9"/>
        <v>30.117852977588178</v>
      </c>
      <c r="F31" s="2">
        <f t="shared" si="9"/>
        <v>30.117852977588175</v>
      </c>
      <c r="G31" s="2">
        <f t="shared" si="9"/>
        <v>30.117852977588182</v>
      </c>
      <c r="H31" s="2">
        <f t="shared" si="9"/>
        <v>30.117852977588178</v>
      </c>
      <c r="I31" s="2"/>
      <c r="J31" s="2">
        <f t="shared" si="10"/>
        <v>15.058926488794089</v>
      </c>
      <c r="K31" s="2">
        <f t="shared" si="10"/>
        <v>17.59775971573514</v>
      </c>
      <c r="L31" s="2">
        <f t="shared" si="10"/>
        <v>19.743236202223542</v>
      </c>
      <c r="M31" s="2">
        <f t="shared" si="10"/>
        <v>21.559296787247114</v>
      </c>
      <c r="N31" s="2">
        <f t="shared" si="10"/>
        <v>23.099010458213328</v>
      </c>
      <c r="P31" s="2">
        <f t="shared" si="11"/>
        <v>22.588389733191132</v>
      </c>
      <c r="Q31" s="2">
        <f t="shared" si="11"/>
        <v>26.396639573602716</v>
      </c>
      <c r="R31" s="2">
        <f t="shared" si="11"/>
        <v>29.61485430333531</v>
      </c>
      <c r="S31" s="2">
        <f t="shared" si="11"/>
        <v>32.338945180870674</v>
      </c>
      <c r="T31" s="2">
        <f t="shared" si="11"/>
        <v>34.648515687319986</v>
      </c>
      <c r="V31" s="32">
        <f t="shared" si="3"/>
        <v>15.058926488794089</v>
      </c>
      <c r="W31" s="32">
        <f t="shared" si="4"/>
        <v>12.520093261853038</v>
      </c>
      <c r="X31" s="32">
        <f t="shared" si="5"/>
        <v>10.374616775364633</v>
      </c>
      <c r="Y31" s="32">
        <f t="shared" si="6"/>
        <v>8.5585561903410685</v>
      </c>
      <c r="Z31" s="32">
        <f t="shared" si="7"/>
        <v>7.01884251937485</v>
      </c>
    </row>
    <row r="32" spans="2:26" x14ac:dyDescent="0.2">
      <c r="B32" s="13">
        <f t="shared" si="8"/>
        <v>17</v>
      </c>
      <c r="C32" s="13"/>
      <c r="D32" s="2">
        <f t="shared" si="9"/>
        <v>32.702567096691709</v>
      </c>
      <c r="E32" s="2">
        <f t="shared" si="9"/>
        <v>32.702567096691709</v>
      </c>
      <c r="F32" s="2">
        <f t="shared" si="9"/>
        <v>32.702567096691709</v>
      </c>
      <c r="G32" s="2">
        <f t="shared" si="9"/>
        <v>32.702567096691709</v>
      </c>
      <c r="H32" s="2">
        <f t="shared" si="9"/>
        <v>32.702567096691709</v>
      </c>
      <c r="I32" s="2"/>
      <c r="J32" s="2">
        <f t="shared" si="10"/>
        <v>16.351283548345855</v>
      </c>
      <c r="K32" s="2">
        <f t="shared" si="10"/>
        <v>19.035771891851851</v>
      </c>
      <c r="L32" s="2">
        <f t="shared" si="10"/>
        <v>21.281979345825711</v>
      </c>
      <c r="M32" s="2">
        <f t="shared" si="10"/>
        <v>23.16474985752355</v>
      </c>
      <c r="N32" s="2">
        <f t="shared" si="10"/>
        <v>24.745595057402817</v>
      </c>
      <c r="P32" s="2">
        <f t="shared" si="11"/>
        <v>24.526925322518782</v>
      </c>
      <c r="Q32" s="2">
        <f t="shared" si="11"/>
        <v>28.553657837777777</v>
      </c>
      <c r="R32" s="2">
        <f t="shared" si="11"/>
        <v>31.92296901873857</v>
      </c>
      <c r="S32" s="2">
        <f t="shared" si="11"/>
        <v>34.747124786285326</v>
      </c>
      <c r="T32" s="2">
        <f t="shared" si="11"/>
        <v>37.118392586104228</v>
      </c>
      <c r="V32" s="32">
        <f t="shared" si="3"/>
        <v>16.351283548345855</v>
      </c>
      <c r="W32" s="32">
        <f t="shared" si="4"/>
        <v>13.666795204839858</v>
      </c>
      <c r="X32" s="32">
        <f t="shared" si="5"/>
        <v>11.420587750865998</v>
      </c>
      <c r="Y32" s="32">
        <f t="shared" si="6"/>
        <v>9.5378172391681595</v>
      </c>
      <c r="Z32" s="32">
        <f t="shared" si="7"/>
        <v>7.9569720392888925</v>
      </c>
    </row>
    <row r="33" spans="2:26" x14ac:dyDescent="0.2">
      <c r="B33" s="13">
        <f t="shared" si="8"/>
        <v>18</v>
      </c>
      <c r="C33" s="13"/>
      <c r="D33" s="2">
        <f t="shared" si="9"/>
        <v>35.390669780559385</v>
      </c>
      <c r="E33" s="2">
        <f t="shared" si="9"/>
        <v>35.390669780559385</v>
      </c>
      <c r="F33" s="2">
        <f t="shared" si="9"/>
        <v>35.390669780559385</v>
      </c>
      <c r="G33" s="2">
        <f t="shared" si="9"/>
        <v>35.390669780559385</v>
      </c>
      <c r="H33" s="2">
        <f t="shared" si="9"/>
        <v>35.390669780559385</v>
      </c>
      <c r="I33" s="2"/>
      <c r="J33" s="2">
        <f t="shared" si="10"/>
        <v>17.695334890279693</v>
      </c>
      <c r="K33" s="2">
        <f t="shared" si="10"/>
        <v>20.524036220483648</v>
      </c>
      <c r="L33" s="2">
        <f t="shared" si="10"/>
        <v>22.86758567212269</v>
      </c>
      <c r="M33" s="2">
        <f t="shared" si="10"/>
        <v>24.812777908898816</v>
      </c>
      <c r="N33" s="2">
        <f t="shared" si="10"/>
        <v>26.430249802834471</v>
      </c>
      <c r="P33" s="2">
        <f t="shared" si="11"/>
        <v>26.543002335419541</v>
      </c>
      <c r="Q33" s="2">
        <f t="shared" si="11"/>
        <v>30.78605433072547</v>
      </c>
      <c r="R33" s="2">
        <f t="shared" si="11"/>
        <v>34.301378508184037</v>
      </c>
      <c r="S33" s="2">
        <f t="shared" si="11"/>
        <v>37.219166863348228</v>
      </c>
      <c r="T33" s="2">
        <f t="shared" si="11"/>
        <v>39.645374704251708</v>
      </c>
      <c r="V33" s="32">
        <f t="shared" si="3"/>
        <v>17.695334890279693</v>
      </c>
      <c r="W33" s="32">
        <f t="shared" si="4"/>
        <v>14.866633560075737</v>
      </c>
      <c r="X33" s="32">
        <f t="shared" si="5"/>
        <v>12.523084108436695</v>
      </c>
      <c r="Y33" s="32">
        <f t="shared" si="6"/>
        <v>10.577891871660569</v>
      </c>
      <c r="Z33" s="32">
        <f t="shared" si="7"/>
        <v>8.9604199777249143</v>
      </c>
    </row>
    <row r="34" spans="2:26" x14ac:dyDescent="0.2">
      <c r="B34" s="13">
        <f t="shared" si="8"/>
        <v>19</v>
      </c>
      <c r="C34" s="13"/>
      <c r="D34" s="2">
        <f t="shared" si="9"/>
        <v>38.18629657178176</v>
      </c>
      <c r="E34" s="2">
        <f t="shared" si="9"/>
        <v>38.18629657178176</v>
      </c>
      <c r="F34" s="2">
        <f t="shared" si="9"/>
        <v>38.18629657178176</v>
      </c>
      <c r="G34" s="2">
        <f t="shared" si="9"/>
        <v>38.18629657178176</v>
      </c>
      <c r="H34" s="2">
        <f t="shared" si="9"/>
        <v>38.18629657178176</v>
      </c>
      <c r="I34" s="2"/>
      <c r="J34" s="2">
        <f t="shared" si="10"/>
        <v>19.09314828589088</v>
      </c>
      <c r="K34" s="2">
        <f t="shared" si="10"/>
        <v>22.06463475143935</v>
      </c>
      <c r="L34" s="2">
        <f t="shared" si="10"/>
        <v>24.502217679854603</v>
      </c>
      <c r="M34" s="2">
        <f t="shared" si="10"/>
        <v>26.505714323385167</v>
      </c>
      <c r="N34" s="2">
        <f t="shared" si="10"/>
        <v>28.155566471039695</v>
      </c>
      <c r="P34" s="2">
        <f t="shared" si="11"/>
        <v>28.639722428836322</v>
      </c>
      <c r="Q34" s="2">
        <f t="shared" si="11"/>
        <v>33.096952127159021</v>
      </c>
      <c r="R34" s="2">
        <f t="shared" si="11"/>
        <v>36.753326519781901</v>
      </c>
      <c r="S34" s="2">
        <f t="shared" si="11"/>
        <v>39.758571485077759</v>
      </c>
      <c r="T34" s="2">
        <f t="shared" si="11"/>
        <v>42.233349706559544</v>
      </c>
      <c r="V34" s="32">
        <f t="shared" si="3"/>
        <v>19.09314828589088</v>
      </c>
      <c r="W34" s="32">
        <f t="shared" si="4"/>
        <v>16.12166182034241</v>
      </c>
      <c r="X34" s="32">
        <f t="shared" si="5"/>
        <v>13.684078891927157</v>
      </c>
      <c r="Y34" s="32">
        <f t="shared" si="6"/>
        <v>11.680582248396593</v>
      </c>
      <c r="Z34" s="32">
        <f t="shared" si="7"/>
        <v>10.030730100742066</v>
      </c>
    </row>
    <row r="35" spans="2:26" x14ac:dyDescent="0.2">
      <c r="B35" s="13">
        <f t="shared" si="8"/>
        <v>20</v>
      </c>
      <c r="C35" s="13"/>
      <c r="D35" s="2">
        <f t="shared" si="9"/>
        <v>41.09374843465303</v>
      </c>
      <c r="E35" s="2">
        <f t="shared" si="9"/>
        <v>41.09374843465303</v>
      </c>
      <c r="F35" s="2">
        <f t="shared" si="9"/>
        <v>41.09374843465303</v>
      </c>
      <c r="G35" s="2">
        <f t="shared" si="9"/>
        <v>41.09374843465303</v>
      </c>
      <c r="H35" s="2">
        <f t="shared" si="9"/>
        <v>41.09374843465303</v>
      </c>
      <c r="I35" s="2"/>
      <c r="J35" s="2">
        <f t="shared" si="10"/>
        <v>20.546874217326515</v>
      </c>
      <c r="K35" s="2">
        <f t="shared" si="10"/>
        <v>23.659732104008167</v>
      </c>
      <c r="L35" s="2">
        <f t="shared" si="10"/>
        <v>26.188118721212518</v>
      </c>
      <c r="M35" s="2">
        <f t="shared" si="10"/>
        <v>28.245967457612235</v>
      </c>
      <c r="N35" s="2">
        <f t="shared" si="10"/>
        <v>29.924199395354222</v>
      </c>
      <c r="P35" s="2">
        <f t="shared" si="11"/>
        <v>30.820311325989767</v>
      </c>
      <c r="Q35" s="2">
        <f t="shared" si="11"/>
        <v>35.489598156012249</v>
      </c>
      <c r="R35" s="2">
        <f t="shared" si="11"/>
        <v>39.282178081818778</v>
      </c>
      <c r="S35" s="2">
        <f t="shared" si="11"/>
        <v>42.368951186418357</v>
      </c>
      <c r="T35" s="2">
        <f t="shared" si="11"/>
        <v>44.886299093031333</v>
      </c>
      <c r="V35" s="32">
        <f t="shared" si="3"/>
        <v>20.546874217326515</v>
      </c>
      <c r="W35" s="32">
        <f t="shared" si="4"/>
        <v>17.434016330644862</v>
      </c>
      <c r="X35" s="32">
        <f t="shared" si="5"/>
        <v>14.905629713440511</v>
      </c>
      <c r="Y35" s="32">
        <f t="shared" si="6"/>
        <v>12.847780977040795</v>
      </c>
      <c r="Z35" s="32">
        <f t="shared" si="7"/>
        <v>11.169549039298808</v>
      </c>
    </row>
    <row r="36" spans="2:26" x14ac:dyDescent="0.2">
      <c r="B36" s="13">
        <f t="shared" si="8"/>
        <v>21</v>
      </c>
      <c r="C36" s="13"/>
      <c r="D36" s="2">
        <f t="shared" ref="D36:H45" si="12">(((amt*(1+gth)^$B36)-amt)*mar)*((1+D$15)^$B36)/((1+D$13)^$B36)</f>
        <v>44.117498372039172</v>
      </c>
      <c r="E36" s="2">
        <f t="shared" si="12"/>
        <v>44.117498372039172</v>
      </c>
      <c r="F36" s="2">
        <f t="shared" si="12"/>
        <v>44.117498372039179</v>
      </c>
      <c r="G36" s="2">
        <f t="shared" si="12"/>
        <v>44.117498372039172</v>
      </c>
      <c r="H36" s="2">
        <f t="shared" si="12"/>
        <v>44.117498372039172</v>
      </c>
      <c r="I36" s="2"/>
      <c r="J36" s="2">
        <f t="shared" ref="J36:N45" si="13">(((amt*(1+gth)^$B36*(1+J$15)^$B36)-amt)*0.5*mar)/((1+J$13)^$B36)</f>
        <v>22.058749186019586</v>
      </c>
      <c r="K36" s="2">
        <f t="shared" si="13"/>
        <v>25.311578776793496</v>
      </c>
      <c r="L36" s="2">
        <f t="shared" si="13"/>
        <v>27.92761634669214</v>
      </c>
      <c r="M36" s="2">
        <f t="shared" si="13"/>
        <v>30.036024176588246</v>
      </c>
      <c r="N36" s="2">
        <f t="shared" si="13"/>
        <v>31.738869549507768</v>
      </c>
      <c r="P36" s="2">
        <f t="shared" ref="P36:T45" si="14">(((amt*(1+gth)^$B36*(1+P$15)^$B36)-amt)*0.75*mar)/((1+P$13)^$B36)</f>
        <v>33.088123779029381</v>
      </c>
      <c r="Q36" s="2">
        <f t="shared" si="14"/>
        <v>37.967368165190237</v>
      </c>
      <c r="R36" s="2">
        <f t="shared" si="14"/>
        <v>41.891424520038214</v>
      </c>
      <c r="S36" s="2">
        <f t="shared" si="14"/>
        <v>45.05403626488237</v>
      </c>
      <c r="T36" s="2">
        <f t="shared" si="14"/>
        <v>47.608304324261645</v>
      </c>
      <c r="V36" s="32">
        <f t="shared" si="3"/>
        <v>22.058749186019586</v>
      </c>
      <c r="W36" s="32">
        <f t="shared" si="4"/>
        <v>18.805919595245676</v>
      </c>
      <c r="X36" s="32">
        <f t="shared" si="5"/>
        <v>16.189882025347039</v>
      </c>
      <c r="Y36" s="32">
        <f t="shared" si="6"/>
        <v>14.081474195450927</v>
      </c>
      <c r="Z36" s="32">
        <f t="shared" si="7"/>
        <v>12.378628822531404</v>
      </c>
    </row>
    <row r="37" spans="2:26" x14ac:dyDescent="0.2">
      <c r="B37" s="13">
        <f t="shared" si="8"/>
        <v>22</v>
      </c>
      <c r="C37" s="13"/>
      <c r="D37" s="2">
        <f t="shared" si="12"/>
        <v>47.262198306920737</v>
      </c>
      <c r="E37" s="2">
        <f t="shared" si="12"/>
        <v>47.262198306920737</v>
      </c>
      <c r="F37" s="2">
        <f t="shared" si="12"/>
        <v>47.262198306920745</v>
      </c>
      <c r="G37" s="2">
        <f t="shared" si="12"/>
        <v>47.262198306920737</v>
      </c>
      <c r="H37" s="2">
        <f t="shared" si="12"/>
        <v>47.262198306920737</v>
      </c>
      <c r="I37" s="2"/>
      <c r="J37" s="2">
        <f t="shared" si="13"/>
        <v>23.631099153460369</v>
      </c>
      <c r="K37" s="2">
        <f t="shared" si="13"/>
        <v>27.022514589870184</v>
      </c>
      <c r="L37" s="2">
        <f t="shared" si="13"/>
        <v>29.723125781570712</v>
      </c>
      <c r="M37" s="2">
        <f t="shared" si="13"/>
        <v>31.878453513235765</v>
      </c>
      <c r="N37" s="2">
        <f t="shared" si="13"/>
        <v>33.602368733737471</v>
      </c>
      <c r="P37" s="2">
        <f t="shared" si="14"/>
        <v>35.446648730190546</v>
      </c>
      <c r="Q37" s="2">
        <f t="shared" si="14"/>
        <v>40.533771884805283</v>
      </c>
      <c r="R37" s="2">
        <f t="shared" si="14"/>
        <v>44.584688672356066</v>
      </c>
      <c r="S37" s="2">
        <f t="shared" si="14"/>
        <v>47.817680269853646</v>
      </c>
      <c r="T37" s="2">
        <f t="shared" si="14"/>
        <v>50.403553100606203</v>
      </c>
      <c r="V37" s="32">
        <f t="shared" si="3"/>
        <v>23.631099153460369</v>
      </c>
      <c r="W37" s="32">
        <f t="shared" si="4"/>
        <v>20.239683717050553</v>
      </c>
      <c r="X37" s="32">
        <f t="shared" si="5"/>
        <v>17.539072525350033</v>
      </c>
      <c r="Y37" s="32">
        <f t="shared" si="6"/>
        <v>15.383744793684972</v>
      </c>
      <c r="Z37" s="32">
        <f t="shared" si="7"/>
        <v>13.659829573183266</v>
      </c>
    </row>
    <row r="38" spans="2:26" x14ac:dyDescent="0.2">
      <c r="B38" s="13">
        <f t="shared" si="8"/>
        <v>23</v>
      </c>
      <c r="C38" s="13"/>
      <c r="D38" s="2">
        <f t="shared" si="12"/>
        <v>50.53268623919756</v>
      </c>
      <c r="E38" s="2">
        <f t="shared" si="12"/>
        <v>50.53268623919756</v>
      </c>
      <c r="F38" s="2">
        <f t="shared" si="12"/>
        <v>50.53268623919756</v>
      </c>
      <c r="G38" s="2">
        <f t="shared" si="12"/>
        <v>50.53268623919756</v>
      </c>
      <c r="H38" s="2">
        <f t="shared" si="12"/>
        <v>50.53268623919756</v>
      </c>
      <c r="I38" s="2"/>
      <c r="J38" s="2">
        <f t="shared" si="13"/>
        <v>25.26634311959878</v>
      </c>
      <c r="K38" s="2">
        <f t="shared" si="13"/>
        <v>28.794972264558989</v>
      </c>
      <c r="L38" s="2">
        <f t="shared" si="13"/>
        <v>31.5771535393148</v>
      </c>
      <c r="M38" s="2">
        <f t="shared" si="13"/>
        <v>33.775910459186548</v>
      </c>
      <c r="N38" s="2">
        <f t="shared" si="13"/>
        <v>35.517563869865228</v>
      </c>
      <c r="P38" s="2">
        <f t="shared" si="14"/>
        <v>37.899514679398166</v>
      </c>
      <c r="Q38" s="2">
        <f t="shared" si="14"/>
        <v>43.192458396838482</v>
      </c>
      <c r="R38" s="2">
        <f t="shared" si="14"/>
        <v>47.365730308972203</v>
      </c>
      <c r="S38" s="2">
        <f t="shared" si="14"/>
        <v>50.663865688779822</v>
      </c>
      <c r="T38" s="2">
        <f t="shared" si="14"/>
        <v>53.276345804797835</v>
      </c>
      <c r="V38" s="32">
        <f t="shared" si="3"/>
        <v>25.26634311959878</v>
      </c>
      <c r="W38" s="32">
        <f t="shared" si="4"/>
        <v>21.73771397463857</v>
      </c>
      <c r="X38" s="32">
        <f t="shared" si="5"/>
        <v>18.95553269988276</v>
      </c>
      <c r="Y38" s="32">
        <f t="shared" si="6"/>
        <v>16.756775780011012</v>
      </c>
      <c r="Z38" s="32">
        <f t="shared" si="7"/>
        <v>15.015122369332332</v>
      </c>
    </row>
    <row r="39" spans="2:26" x14ac:dyDescent="0.2">
      <c r="B39" s="13">
        <f t="shared" si="8"/>
        <v>24</v>
      </c>
      <c r="C39" s="13"/>
      <c r="D39" s="2">
        <f t="shared" si="12"/>
        <v>53.933993688765462</v>
      </c>
      <c r="E39" s="2">
        <f t="shared" si="12"/>
        <v>53.933993688765462</v>
      </c>
      <c r="F39" s="2">
        <f t="shared" si="12"/>
        <v>53.933993688765462</v>
      </c>
      <c r="G39" s="2">
        <f t="shared" si="12"/>
        <v>53.933993688765462</v>
      </c>
      <c r="H39" s="2">
        <f t="shared" si="12"/>
        <v>53.933993688765469</v>
      </c>
      <c r="I39" s="2"/>
      <c r="J39" s="2">
        <f t="shared" si="13"/>
        <v>26.966996844382731</v>
      </c>
      <c r="K39" s="2">
        <f t="shared" si="13"/>
        <v>30.631481146323544</v>
      </c>
      <c r="L39" s="2">
        <f t="shared" si="13"/>
        <v>33.492301177437653</v>
      </c>
      <c r="M39" s="2">
        <f t="shared" si="13"/>
        <v>35.731139892526194</v>
      </c>
      <c r="N39" s="2">
        <f t="shared" si="13"/>
        <v>37.487401411946621</v>
      </c>
      <c r="P39" s="2">
        <f t="shared" si="14"/>
        <v>40.450495266574094</v>
      </c>
      <c r="Q39" s="2">
        <f t="shared" si="14"/>
        <v>45.94722171948532</v>
      </c>
      <c r="R39" s="2">
        <f t="shared" si="14"/>
        <v>50.238451766156487</v>
      </c>
      <c r="S39" s="2">
        <f t="shared" si="14"/>
        <v>53.596709838789295</v>
      </c>
      <c r="T39" s="2">
        <f t="shared" si="14"/>
        <v>56.231102117919932</v>
      </c>
      <c r="V39" s="32">
        <f t="shared" si="3"/>
        <v>26.966996844382731</v>
      </c>
      <c r="W39" s="32">
        <f t="shared" si="4"/>
        <v>23.302512542441917</v>
      </c>
      <c r="X39" s="32">
        <f t="shared" si="5"/>
        <v>20.441692511327808</v>
      </c>
      <c r="Y39" s="32">
        <f t="shared" si="6"/>
        <v>18.202853796239268</v>
      </c>
      <c r="Z39" s="32">
        <f t="shared" si="7"/>
        <v>16.446592276818848</v>
      </c>
    </row>
    <row r="40" spans="2:26" x14ac:dyDescent="0.2">
      <c r="B40" s="13">
        <f t="shared" si="8"/>
        <v>25</v>
      </c>
      <c r="C40" s="13"/>
      <c r="D40" s="2">
        <f t="shared" si="12"/>
        <v>57.471353436316114</v>
      </c>
      <c r="E40" s="2">
        <f t="shared" si="12"/>
        <v>57.471353436316122</v>
      </c>
      <c r="F40" s="2">
        <f t="shared" si="12"/>
        <v>57.471353436316114</v>
      </c>
      <c r="G40" s="2">
        <f t="shared" si="12"/>
        <v>57.471353436316114</v>
      </c>
      <c r="H40" s="2">
        <f t="shared" si="12"/>
        <v>57.471353436316114</v>
      </c>
      <c r="I40" s="2"/>
      <c r="J40" s="2">
        <f t="shared" si="13"/>
        <v>28.735676718158057</v>
      </c>
      <c r="K40" s="2">
        <f t="shared" si="13"/>
        <v>32.534671076515295</v>
      </c>
      <c r="L40" s="2">
        <f t="shared" si="13"/>
        <v>35.47126920154524</v>
      </c>
      <c r="M40" s="2">
        <f t="shared" si="13"/>
        <v>37.74698064839442</v>
      </c>
      <c r="N40" s="2">
        <f t="shared" si="13"/>
        <v>39.514911879277179</v>
      </c>
      <c r="P40" s="2">
        <f t="shared" si="14"/>
        <v>43.103515077237084</v>
      </c>
      <c r="Q40" s="2">
        <f t="shared" si="14"/>
        <v>48.802006614772942</v>
      </c>
      <c r="R40" s="2">
        <f t="shared" si="14"/>
        <v>53.206903802317854</v>
      </c>
      <c r="S40" s="2">
        <f t="shared" si="14"/>
        <v>56.620470972591633</v>
      </c>
      <c r="T40" s="2">
        <f t="shared" si="14"/>
        <v>59.272367818915775</v>
      </c>
      <c r="V40" s="32">
        <f t="shared" si="3"/>
        <v>28.735676718158057</v>
      </c>
      <c r="W40" s="32">
        <f t="shared" si="4"/>
        <v>24.936682359800827</v>
      </c>
      <c r="X40" s="32">
        <f t="shared" si="5"/>
        <v>22.000084234770874</v>
      </c>
      <c r="Y40" s="32">
        <f t="shared" si="6"/>
        <v>19.724372787921695</v>
      </c>
      <c r="Z40" s="32">
        <f t="shared" si="7"/>
        <v>17.956441557038936</v>
      </c>
    </row>
    <row r="41" spans="2:26" x14ac:dyDescent="0.2">
      <c r="B41" s="13">
        <f t="shared" si="8"/>
        <v>26</v>
      </c>
      <c r="C41" s="13"/>
      <c r="D41" s="2">
        <f t="shared" si="12"/>
        <v>61.150207573768739</v>
      </c>
      <c r="E41" s="2">
        <f t="shared" si="12"/>
        <v>61.150207573768739</v>
      </c>
      <c r="F41" s="2">
        <f t="shared" si="12"/>
        <v>61.150207573768739</v>
      </c>
      <c r="G41" s="2">
        <f t="shared" si="12"/>
        <v>61.150207573768746</v>
      </c>
      <c r="H41" s="2">
        <f t="shared" si="12"/>
        <v>61.150207573768732</v>
      </c>
      <c r="I41" s="2"/>
      <c r="J41" s="2">
        <f t="shared" si="13"/>
        <v>30.57510378688437</v>
      </c>
      <c r="K41" s="2">
        <f t="shared" si="13"/>
        <v>34.507276418921244</v>
      </c>
      <c r="L41" s="2">
        <f t="shared" si="13"/>
        <v>37.516861123538469</v>
      </c>
      <c r="M41" s="2">
        <f t="shared" si="13"/>
        <v>39.826369738570165</v>
      </c>
      <c r="N41" s="2">
        <f t="shared" si="13"/>
        <v>41.603214518729686</v>
      </c>
      <c r="P41" s="2">
        <f t="shared" si="14"/>
        <v>45.862655680326554</v>
      </c>
      <c r="Q41" s="2">
        <f t="shared" si="14"/>
        <v>51.760914628381855</v>
      </c>
      <c r="R41" s="2">
        <f t="shared" si="14"/>
        <v>56.275291685307707</v>
      </c>
      <c r="S41" s="2">
        <f t="shared" si="14"/>
        <v>59.73955460785524</v>
      </c>
      <c r="T41" s="2">
        <f t="shared" si="14"/>
        <v>62.404821778094522</v>
      </c>
      <c r="V41" s="32">
        <f t="shared" si="3"/>
        <v>30.57510378688437</v>
      </c>
      <c r="W41" s="32">
        <f t="shared" si="4"/>
        <v>26.642931154847496</v>
      </c>
      <c r="X41" s="32">
        <f t="shared" si="5"/>
        <v>23.63334645023027</v>
      </c>
      <c r="Y41" s="32">
        <f t="shared" si="6"/>
        <v>21.323837835198582</v>
      </c>
      <c r="Z41" s="32">
        <f t="shared" si="7"/>
        <v>19.546993055039046</v>
      </c>
    </row>
    <row r="42" spans="2:26" x14ac:dyDescent="0.2">
      <c r="B42" s="13">
        <f t="shared" si="8"/>
        <v>27</v>
      </c>
      <c r="C42" s="13"/>
      <c r="D42" s="2">
        <f t="shared" si="12"/>
        <v>64.976215876719479</v>
      </c>
      <c r="E42" s="2">
        <f t="shared" si="12"/>
        <v>64.976215876719479</v>
      </c>
      <c r="F42" s="2">
        <f t="shared" si="12"/>
        <v>64.976215876719479</v>
      </c>
      <c r="G42" s="2">
        <f t="shared" si="12"/>
        <v>64.976215876719479</v>
      </c>
      <c r="H42" s="2">
        <f t="shared" si="12"/>
        <v>64.976215876719479</v>
      </c>
      <c r="I42" s="2"/>
      <c r="J42" s="2">
        <f t="shared" si="13"/>
        <v>32.48810793835974</v>
      </c>
      <c r="K42" s="2">
        <f t="shared" si="13"/>
        <v>36.552140247307136</v>
      </c>
      <c r="L42" s="2">
        <f t="shared" si="13"/>
        <v>39.631987680177488</v>
      </c>
      <c r="M42" s="2">
        <f t="shared" si="13"/>
        <v>41.972346726404197</v>
      </c>
      <c r="N42" s="2">
        <f t="shared" si="13"/>
        <v>43.755522103595624</v>
      </c>
      <c r="P42" s="2">
        <f t="shared" si="14"/>
        <v>48.732161907539613</v>
      </c>
      <c r="Q42" s="2">
        <f t="shared" si="14"/>
        <v>54.828210370960704</v>
      </c>
      <c r="R42" s="2">
        <f t="shared" si="14"/>
        <v>59.447981520266225</v>
      </c>
      <c r="S42" s="2">
        <f t="shared" si="14"/>
        <v>62.958520089606303</v>
      </c>
      <c r="T42" s="2">
        <f t="shared" si="14"/>
        <v>65.633283155393428</v>
      </c>
      <c r="V42" s="32">
        <f t="shared" si="3"/>
        <v>32.48810793835974</v>
      </c>
      <c r="W42" s="32">
        <f t="shared" si="4"/>
        <v>28.424075629412343</v>
      </c>
      <c r="X42" s="32">
        <f t="shared" si="5"/>
        <v>25.344228196541991</v>
      </c>
      <c r="Y42" s="32">
        <f t="shared" si="6"/>
        <v>23.003869150315282</v>
      </c>
      <c r="Z42" s="32">
        <f t="shared" si="7"/>
        <v>21.220693773123855</v>
      </c>
    </row>
    <row r="43" spans="2:26" x14ac:dyDescent="0.2">
      <c r="B43" s="13">
        <f t="shared" si="8"/>
        <v>28</v>
      </c>
      <c r="C43" s="13"/>
      <c r="D43" s="2">
        <f t="shared" si="12"/>
        <v>68.9552645117883</v>
      </c>
      <c r="E43" s="2">
        <f t="shared" si="12"/>
        <v>68.9552645117883</v>
      </c>
      <c r="F43" s="2">
        <f t="shared" si="12"/>
        <v>68.9552645117883</v>
      </c>
      <c r="G43" s="2">
        <f t="shared" si="12"/>
        <v>68.9552645117883</v>
      </c>
      <c r="H43" s="2">
        <f t="shared" si="12"/>
        <v>68.9552645117883</v>
      </c>
      <c r="I43" s="2"/>
      <c r="J43" s="2">
        <f t="shared" si="13"/>
        <v>34.47763225589415</v>
      </c>
      <c r="K43" s="2">
        <f t="shared" si="13"/>
        <v>38.67221870039652</v>
      </c>
      <c r="L43" s="2">
        <f t="shared" si="13"/>
        <v>41.819671218460563</v>
      </c>
      <c r="M43" s="2">
        <f t="shared" si="13"/>
        <v>44.188058263704306</v>
      </c>
      <c r="N43" s="2">
        <f t="shared" si="13"/>
        <v>45.975145876313256</v>
      </c>
      <c r="P43" s="2">
        <f t="shared" si="14"/>
        <v>51.716448383841218</v>
      </c>
      <c r="Q43" s="2">
        <f t="shared" si="14"/>
        <v>58.00832805059477</v>
      </c>
      <c r="R43" s="2">
        <f t="shared" si="14"/>
        <v>62.729506827690848</v>
      </c>
      <c r="S43" s="2">
        <f t="shared" si="14"/>
        <v>66.282087395556459</v>
      </c>
      <c r="T43" s="2">
        <f t="shared" si="14"/>
        <v>68.962718814469895</v>
      </c>
      <c r="V43" s="32">
        <f t="shared" si="3"/>
        <v>34.47763225589415</v>
      </c>
      <c r="W43" s="32">
        <f t="shared" si="4"/>
        <v>30.28304581139178</v>
      </c>
      <c r="X43" s="32">
        <f t="shared" si="5"/>
        <v>27.135593293327737</v>
      </c>
      <c r="Y43" s="32">
        <f t="shared" si="6"/>
        <v>24.767206248083994</v>
      </c>
      <c r="Z43" s="32">
        <f t="shared" si="7"/>
        <v>22.980118635475044</v>
      </c>
    </row>
    <row r="44" spans="2:26" x14ac:dyDescent="0.2">
      <c r="B44" s="13">
        <f t="shared" si="8"/>
        <v>29</v>
      </c>
      <c r="C44" s="13"/>
      <c r="D44" s="2">
        <f t="shared" si="12"/>
        <v>73.093475092259823</v>
      </c>
      <c r="E44" s="2">
        <f t="shared" si="12"/>
        <v>73.093475092259823</v>
      </c>
      <c r="F44" s="2">
        <f t="shared" si="12"/>
        <v>73.093475092259823</v>
      </c>
      <c r="G44" s="2">
        <f t="shared" si="12"/>
        <v>73.093475092259823</v>
      </c>
      <c r="H44" s="2">
        <f t="shared" si="12"/>
        <v>73.093475092259823</v>
      </c>
      <c r="I44" s="2"/>
      <c r="J44" s="2">
        <f t="shared" si="13"/>
        <v>36.546737546129911</v>
      </c>
      <c r="K44" s="2">
        <f t="shared" si="13"/>
        <v>40.870585510983744</v>
      </c>
      <c r="L44" s="2">
        <f t="shared" si="13"/>
        <v>44.083050254528352</v>
      </c>
      <c r="M44" s="2">
        <f t="shared" si="13"/>
        <v>46.476762796431039</v>
      </c>
      <c r="N44" s="2">
        <f t="shared" si="13"/>
        <v>48.265500642686753</v>
      </c>
      <c r="P44" s="2">
        <f t="shared" si="14"/>
        <v>54.820106319194863</v>
      </c>
      <c r="Q44" s="2">
        <f t="shared" si="14"/>
        <v>61.305878266475617</v>
      </c>
      <c r="R44" s="2">
        <f t="shared" si="14"/>
        <v>66.124575381792525</v>
      </c>
      <c r="S44" s="2">
        <f t="shared" si="14"/>
        <v>69.715144194646555</v>
      </c>
      <c r="T44" s="2">
        <f t="shared" si="14"/>
        <v>72.39825096403014</v>
      </c>
      <c r="V44" s="32">
        <f t="shared" si="3"/>
        <v>36.546737546129911</v>
      </c>
      <c r="W44" s="32">
        <f t="shared" si="4"/>
        <v>32.222889581276078</v>
      </c>
      <c r="X44" s="32">
        <f t="shared" si="5"/>
        <v>29.01042483773147</v>
      </c>
      <c r="Y44" s="32">
        <f t="shared" si="6"/>
        <v>26.616712295828783</v>
      </c>
      <c r="Z44" s="32">
        <f t="shared" si="7"/>
        <v>24.82797444957307</v>
      </c>
    </row>
    <row r="45" spans="2:26" x14ac:dyDescent="0.2">
      <c r="B45" s="13">
        <f t="shared" si="8"/>
        <v>30</v>
      </c>
      <c r="C45" s="13"/>
      <c r="D45" s="2">
        <f t="shared" si="12"/>
        <v>77.397214095950204</v>
      </c>
      <c r="E45" s="2">
        <f t="shared" si="12"/>
        <v>77.397214095950204</v>
      </c>
      <c r="F45" s="2">
        <f t="shared" si="12"/>
        <v>77.397214095950204</v>
      </c>
      <c r="G45" s="2">
        <f t="shared" si="12"/>
        <v>77.397214095950204</v>
      </c>
      <c r="H45" s="2">
        <f t="shared" si="12"/>
        <v>77.397214095950204</v>
      </c>
      <c r="I45" s="2"/>
      <c r="J45" s="2">
        <f t="shared" si="13"/>
        <v>38.698607047975102</v>
      </c>
      <c r="K45" s="2">
        <f t="shared" si="13"/>
        <v>43.150436716147219</v>
      </c>
      <c r="L45" s="2">
        <f t="shared" si="13"/>
        <v>46.425384213071617</v>
      </c>
      <c r="M45" s="2">
        <f t="shared" si="13"/>
        <v>48.841835446325696</v>
      </c>
      <c r="N45" s="2">
        <f t="shared" si="13"/>
        <v>50.630110025433602</v>
      </c>
      <c r="P45" s="2">
        <f t="shared" si="14"/>
        <v>58.047910571962653</v>
      </c>
      <c r="Q45" s="2">
        <f t="shared" si="14"/>
        <v>64.725655074220825</v>
      </c>
      <c r="R45" s="2">
        <f t="shared" si="14"/>
        <v>69.638076319607421</v>
      </c>
      <c r="S45" s="2">
        <f t="shared" si="14"/>
        <v>73.262753169488548</v>
      </c>
      <c r="T45" s="2">
        <f t="shared" si="14"/>
        <v>75.945165038150407</v>
      </c>
      <c r="V45" s="32">
        <f t="shared" si="3"/>
        <v>38.698607047975102</v>
      </c>
      <c r="W45" s="32">
        <f t="shared" si="4"/>
        <v>34.246777379802985</v>
      </c>
      <c r="X45" s="32">
        <f t="shared" si="5"/>
        <v>30.971829882878588</v>
      </c>
      <c r="Y45" s="32">
        <f t="shared" si="6"/>
        <v>28.555378649624508</v>
      </c>
      <c r="Z45" s="32">
        <f t="shared" si="7"/>
        <v>26.767104070516602</v>
      </c>
    </row>
    <row r="46" spans="2:26" x14ac:dyDescent="0.2">
      <c r="B46" s="13">
        <f t="shared" si="8"/>
        <v>31</v>
      </c>
      <c r="C46" s="13"/>
      <c r="D46" s="2">
        <f t="shared" ref="D46:H55" si="15">(((amt*(1+gth)^$B46)-amt)*mar)*((1+D$15)^$B46)/((1+D$13)^$B46)</f>
        <v>81.873102659788216</v>
      </c>
      <c r="E46" s="2">
        <f t="shared" si="15"/>
        <v>81.873102659788216</v>
      </c>
      <c r="F46" s="2">
        <f t="shared" si="15"/>
        <v>81.873102659788202</v>
      </c>
      <c r="G46" s="2">
        <f t="shared" si="15"/>
        <v>81.873102659788216</v>
      </c>
      <c r="H46" s="2">
        <f t="shared" si="15"/>
        <v>81.873102659788216</v>
      </c>
      <c r="I46" s="2"/>
      <c r="J46" s="2">
        <f t="shared" ref="J46:N55" si="16">(((amt*(1+gth)^$B46*(1+J$15)^$B46)-amt)*0.5*mar)/((1+J$13)^$B46)</f>
        <v>40.936551329894108</v>
      </c>
      <c r="K46" s="2">
        <f t="shared" si="16"/>
        <v>45.515095555807086</v>
      </c>
      <c r="L46" s="2">
        <f t="shared" si="16"/>
        <v>48.850058354498536</v>
      </c>
      <c r="M46" s="2">
        <f t="shared" si="16"/>
        <v>51.286773075865568</v>
      </c>
      <c r="N46" s="2">
        <f t="shared" si="16"/>
        <v>53.07261188514267</v>
      </c>
      <c r="P46" s="2">
        <f t="shared" ref="P46:T55" si="17">(((amt*(1+gth)^$B46*(1+P$15)^$B46)-amt)*0.75*mar)/((1+P$13)^$B46)</f>
        <v>61.404826994841159</v>
      </c>
      <c r="Q46" s="2">
        <f t="shared" si="17"/>
        <v>68.272643333710633</v>
      </c>
      <c r="R46" s="2">
        <f t="shared" si="17"/>
        <v>73.275087531747801</v>
      </c>
      <c r="S46" s="2">
        <f t="shared" si="17"/>
        <v>76.930159613798352</v>
      </c>
      <c r="T46" s="2">
        <f t="shared" si="17"/>
        <v>79.608917827714009</v>
      </c>
      <c r="V46" s="32">
        <f t="shared" si="3"/>
        <v>40.936551329894108</v>
      </c>
      <c r="W46" s="32">
        <f t="shared" si="4"/>
        <v>36.35800710398113</v>
      </c>
      <c r="X46" s="32">
        <f t="shared" si="5"/>
        <v>33.023044305289666</v>
      </c>
      <c r="Y46" s="32">
        <f t="shared" si="6"/>
        <v>30.586329583922648</v>
      </c>
      <c r="Z46" s="32">
        <f t="shared" si="7"/>
        <v>28.800490774645546</v>
      </c>
    </row>
    <row r="47" spans="2:26" x14ac:dyDescent="0.2">
      <c r="B47" s="13">
        <f t="shared" si="8"/>
        <v>32</v>
      </c>
      <c r="C47" s="13"/>
      <c r="D47" s="2">
        <f t="shared" si="15"/>
        <v>86.52802676617975</v>
      </c>
      <c r="E47" s="2">
        <f t="shared" si="15"/>
        <v>86.52802676617975</v>
      </c>
      <c r="F47" s="2">
        <f t="shared" si="15"/>
        <v>86.52802676617975</v>
      </c>
      <c r="G47" s="2">
        <f t="shared" si="15"/>
        <v>86.52802676617975</v>
      </c>
      <c r="H47" s="2">
        <f t="shared" si="15"/>
        <v>86.52802676617975</v>
      </c>
      <c r="I47" s="2"/>
      <c r="J47" s="2">
        <f t="shared" si="16"/>
        <v>43.264013383089875</v>
      </c>
      <c r="K47" s="2">
        <f t="shared" si="16"/>
        <v>47.968017567162143</v>
      </c>
      <c r="L47" s="2">
        <f t="shared" si="16"/>
        <v>51.360588897407943</v>
      </c>
      <c r="M47" s="2">
        <f t="shared" si="16"/>
        <v>53.81519954422722</v>
      </c>
      <c r="N47" s="2">
        <f t="shared" si="16"/>
        <v>55.596763916982717</v>
      </c>
      <c r="P47" s="2">
        <f t="shared" si="17"/>
        <v>64.896020074634805</v>
      </c>
      <c r="Q47" s="2">
        <f t="shared" si="17"/>
        <v>71.952026350743211</v>
      </c>
      <c r="R47" s="2">
        <f t="shared" si="17"/>
        <v>77.040883346111926</v>
      </c>
      <c r="S47" s="2">
        <f t="shared" si="17"/>
        <v>80.722799316340826</v>
      </c>
      <c r="T47" s="2">
        <f t="shared" si="17"/>
        <v>83.395145875474071</v>
      </c>
      <c r="V47" s="32">
        <f t="shared" si="3"/>
        <v>43.264013383089875</v>
      </c>
      <c r="W47" s="32">
        <f t="shared" si="4"/>
        <v>38.560009199017607</v>
      </c>
      <c r="X47" s="32">
        <f t="shared" si="5"/>
        <v>35.167437868771806</v>
      </c>
      <c r="Y47" s="32">
        <f t="shared" si="6"/>
        <v>32.71282722195253</v>
      </c>
      <c r="Z47" s="32">
        <f t="shared" si="7"/>
        <v>30.931262849197033</v>
      </c>
    </row>
    <row r="48" spans="2:26" x14ac:dyDescent="0.2">
      <c r="B48" s="13">
        <f t="shared" si="8"/>
        <v>33</v>
      </c>
      <c r="C48" s="13"/>
      <c r="D48" s="2">
        <f t="shared" si="15"/>
        <v>91.36914783682694</v>
      </c>
      <c r="E48" s="2">
        <f t="shared" si="15"/>
        <v>91.36914783682694</v>
      </c>
      <c r="F48" s="2">
        <f t="shared" si="15"/>
        <v>91.36914783682694</v>
      </c>
      <c r="G48" s="2">
        <f t="shared" si="15"/>
        <v>91.36914783682694</v>
      </c>
      <c r="H48" s="2">
        <f t="shared" si="15"/>
        <v>91.36914783682694</v>
      </c>
      <c r="I48" s="2"/>
      <c r="J48" s="2">
        <f t="shared" si="16"/>
        <v>45.68457391841347</v>
      </c>
      <c r="K48" s="2">
        <f t="shared" si="16"/>
        <v>50.512795882841445</v>
      </c>
      <c r="L48" s="2">
        <f t="shared" si="16"/>
        <v>53.9606283442155</v>
      </c>
      <c r="M48" s="2">
        <f t="shared" si="16"/>
        <v>56.43087116223613</v>
      </c>
      <c r="N48" s="2">
        <f t="shared" si="16"/>
        <v>58.206449431771979</v>
      </c>
      <c r="P48" s="2">
        <f t="shared" si="17"/>
        <v>68.526860877620209</v>
      </c>
      <c r="Q48" s="2">
        <f t="shared" si="17"/>
        <v>75.769193824262175</v>
      </c>
      <c r="R48" s="2">
        <f t="shared" si="17"/>
        <v>80.940942516323261</v>
      </c>
      <c r="S48" s="2">
        <f t="shared" si="17"/>
        <v>84.646306743354202</v>
      </c>
      <c r="T48" s="2">
        <f t="shared" si="17"/>
        <v>87.309674147657958</v>
      </c>
      <c r="V48" s="32">
        <f t="shared" si="3"/>
        <v>45.68457391841347</v>
      </c>
      <c r="W48" s="32">
        <f t="shared" si="4"/>
        <v>40.856351953985495</v>
      </c>
      <c r="X48" s="32">
        <f t="shared" si="5"/>
        <v>37.40851949261144</v>
      </c>
      <c r="Y48" s="32">
        <f t="shared" si="6"/>
        <v>34.93827667459081</v>
      </c>
      <c r="Z48" s="32">
        <f t="shared" si="7"/>
        <v>33.162698405054961</v>
      </c>
    </row>
    <row r="49" spans="2:26" x14ac:dyDescent="0.2">
      <c r="B49" s="13">
        <f t="shared" si="8"/>
        <v>34</v>
      </c>
      <c r="C49" s="13"/>
      <c r="D49" s="2">
        <f t="shared" si="15"/>
        <v>96.403913750300035</v>
      </c>
      <c r="E49" s="2">
        <f t="shared" si="15"/>
        <v>96.403913750300049</v>
      </c>
      <c r="F49" s="2">
        <f t="shared" si="15"/>
        <v>96.403913750300035</v>
      </c>
      <c r="G49" s="2">
        <f t="shared" si="15"/>
        <v>96.403913750300049</v>
      </c>
      <c r="H49" s="2">
        <f t="shared" si="15"/>
        <v>96.403913750300035</v>
      </c>
      <c r="I49" s="2"/>
      <c r="J49" s="2">
        <f t="shared" si="16"/>
        <v>48.201956875150017</v>
      </c>
      <c r="K49" s="2">
        <f t="shared" si="16"/>
        <v>53.153166740920298</v>
      </c>
      <c r="L49" s="2">
        <f t="shared" si="16"/>
        <v>56.653971018093173</v>
      </c>
      <c r="M49" s="2">
        <f t="shared" si="16"/>
        <v>59.137682354589501</v>
      </c>
      <c r="N49" s="2">
        <f t="shared" si="16"/>
        <v>60.905683330302416</v>
      </c>
      <c r="P49" s="2">
        <f t="shared" si="17"/>
        <v>72.302935312725026</v>
      </c>
      <c r="Q49" s="2">
        <f t="shared" si="17"/>
        <v>79.72975011138044</v>
      </c>
      <c r="R49" s="2">
        <f t="shared" si="17"/>
        <v>84.980956527139767</v>
      </c>
      <c r="S49" s="2">
        <f t="shared" si="17"/>
        <v>88.706523531884244</v>
      </c>
      <c r="T49" s="2">
        <f t="shared" si="17"/>
        <v>91.358524995453635</v>
      </c>
      <c r="V49" s="32">
        <f t="shared" si="3"/>
        <v>48.201956875150017</v>
      </c>
      <c r="W49" s="32">
        <f t="shared" si="4"/>
        <v>43.250747009379751</v>
      </c>
      <c r="X49" s="32">
        <f t="shared" si="5"/>
        <v>39.749942732206861</v>
      </c>
      <c r="Y49" s="32">
        <f t="shared" si="6"/>
        <v>37.266231395710548</v>
      </c>
      <c r="Z49" s="32">
        <f t="shared" si="7"/>
        <v>35.498230419997618</v>
      </c>
    </row>
    <row r="50" spans="2:26" x14ac:dyDescent="0.2">
      <c r="B50" s="13">
        <f t="shared" si="8"/>
        <v>35</v>
      </c>
      <c r="C50" s="13"/>
      <c r="D50" s="2">
        <f t="shared" si="15"/>
        <v>101.64007030031203</v>
      </c>
      <c r="E50" s="2">
        <f t="shared" si="15"/>
        <v>101.64007030031203</v>
      </c>
      <c r="F50" s="2">
        <f t="shared" si="15"/>
        <v>101.64007030031203</v>
      </c>
      <c r="G50" s="2">
        <f t="shared" si="15"/>
        <v>101.64007030031202</v>
      </c>
      <c r="H50" s="2">
        <f t="shared" si="15"/>
        <v>101.64007030031203</v>
      </c>
      <c r="I50" s="2"/>
      <c r="J50" s="2">
        <f t="shared" si="16"/>
        <v>50.820035150156016</v>
      </c>
      <c r="K50" s="2">
        <f t="shared" si="16"/>
        <v>55.893015215275099</v>
      </c>
      <c r="L50" s="2">
        <f t="shared" si="16"/>
        <v>59.444558819708135</v>
      </c>
      <c r="M50" s="2">
        <f t="shared" si="16"/>
        <v>61.939671537961338</v>
      </c>
      <c r="N50" s="2">
        <f t="shared" si="16"/>
        <v>63.69861828011026</v>
      </c>
      <c r="P50" s="2">
        <f t="shared" si="17"/>
        <v>76.230052725234032</v>
      </c>
      <c r="Q50" s="2">
        <f t="shared" si="17"/>
        <v>83.839522822912656</v>
      </c>
      <c r="R50" s="2">
        <f t="shared" si="17"/>
        <v>89.166838229562188</v>
      </c>
      <c r="S50" s="2">
        <f t="shared" si="17"/>
        <v>92.90950730694199</v>
      </c>
      <c r="T50" s="2">
        <f t="shared" si="17"/>
        <v>95.547927420165408</v>
      </c>
      <c r="V50" s="32">
        <f t="shared" si="3"/>
        <v>50.820035150156016</v>
      </c>
      <c r="W50" s="32">
        <f t="shared" si="4"/>
        <v>45.747055085036934</v>
      </c>
      <c r="X50" s="32">
        <f t="shared" si="5"/>
        <v>42.195511480603898</v>
      </c>
      <c r="Y50" s="32">
        <f t="shared" si="6"/>
        <v>39.70039876235068</v>
      </c>
      <c r="Z50" s="32">
        <f t="shared" si="7"/>
        <v>37.941452020201773</v>
      </c>
    </row>
    <row r="51" spans="2:26" x14ac:dyDescent="0.2">
      <c r="B51" s="13">
        <f t="shared" si="8"/>
        <v>36</v>
      </c>
      <c r="C51" s="13"/>
      <c r="D51" s="2">
        <f t="shared" si="15"/>
        <v>107.08567311232453</v>
      </c>
      <c r="E51" s="2">
        <f t="shared" si="15"/>
        <v>107.08567311232453</v>
      </c>
      <c r="F51" s="2">
        <f t="shared" si="15"/>
        <v>107.08567311232453</v>
      </c>
      <c r="G51" s="2">
        <f t="shared" si="15"/>
        <v>107.08567311232453</v>
      </c>
      <c r="H51" s="2">
        <f t="shared" si="15"/>
        <v>107.08567311232453</v>
      </c>
      <c r="I51" s="2"/>
      <c r="J51" s="2">
        <f t="shared" si="16"/>
        <v>53.542836556162264</v>
      </c>
      <c r="K51" s="2">
        <f t="shared" si="16"/>
        <v>58.736381175092049</v>
      </c>
      <c r="L51" s="2">
        <f t="shared" si="16"/>
        <v>62.336487212585915</v>
      </c>
      <c r="M51" s="2">
        <f t="shared" si="16"/>
        <v>64.841027223934418</v>
      </c>
      <c r="N51" s="2">
        <f t="shared" si="16"/>
        <v>66.589551104195181</v>
      </c>
      <c r="P51" s="2">
        <f t="shared" si="17"/>
        <v>80.3142548342434</v>
      </c>
      <c r="Q51" s="2">
        <f t="shared" si="17"/>
        <v>88.104571762638074</v>
      </c>
      <c r="R51" s="2">
        <f t="shared" si="17"/>
        <v>93.504730818878883</v>
      </c>
      <c r="S51" s="2">
        <f t="shared" si="17"/>
        <v>97.261540835901627</v>
      </c>
      <c r="T51" s="2">
        <f t="shared" si="17"/>
        <v>99.884326656292771</v>
      </c>
      <c r="V51" s="32">
        <f t="shared" si="3"/>
        <v>53.542836556162264</v>
      </c>
      <c r="W51" s="32">
        <f t="shared" si="4"/>
        <v>48.349291937232479</v>
      </c>
      <c r="X51" s="32">
        <f t="shared" si="5"/>
        <v>44.749185899738613</v>
      </c>
      <c r="Y51" s="32">
        <f t="shared" si="6"/>
        <v>42.24464588839011</v>
      </c>
      <c r="Z51" s="32">
        <f t="shared" si="7"/>
        <v>40.496122008129348</v>
      </c>
    </row>
    <row r="52" spans="2:26" x14ac:dyDescent="0.2">
      <c r="B52" s="13">
        <f t="shared" si="8"/>
        <v>37</v>
      </c>
      <c r="C52" s="13"/>
      <c r="D52" s="2">
        <f t="shared" si="15"/>
        <v>112.74910003681754</v>
      </c>
      <c r="E52" s="2">
        <f t="shared" si="15"/>
        <v>112.74910003681754</v>
      </c>
      <c r="F52" s="2">
        <f t="shared" si="15"/>
        <v>112.74910003681754</v>
      </c>
      <c r="G52" s="2">
        <f t="shared" si="15"/>
        <v>112.74910003681754</v>
      </c>
      <c r="H52" s="2">
        <f t="shared" si="15"/>
        <v>112.74910003681754</v>
      </c>
      <c r="I52" s="2"/>
      <c r="J52" s="2">
        <f t="shared" si="16"/>
        <v>56.374550018408769</v>
      </c>
      <c r="K52" s="2">
        <f t="shared" si="16"/>
        <v>61.687465482695686</v>
      </c>
      <c r="L52" s="2">
        <f t="shared" si="16"/>
        <v>65.334011446275085</v>
      </c>
      <c r="M52" s="2">
        <f t="shared" si="16"/>
        <v>67.846094356051623</v>
      </c>
      <c r="N52" s="2">
        <f t="shared" si="16"/>
        <v>69.582929391517354</v>
      </c>
      <c r="P52" s="2">
        <f t="shared" si="17"/>
        <v>84.561825027613153</v>
      </c>
      <c r="Q52" s="2">
        <f t="shared" si="17"/>
        <v>92.531198224043536</v>
      </c>
      <c r="R52" s="2">
        <f t="shared" si="17"/>
        <v>98.001017169412634</v>
      </c>
      <c r="S52" s="2">
        <f t="shared" si="17"/>
        <v>101.76914153407745</v>
      </c>
      <c r="T52" s="2">
        <f t="shared" si="17"/>
        <v>104.37439408727603</v>
      </c>
      <c r="V52" s="32">
        <f t="shared" si="3"/>
        <v>56.374550018408769</v>
      </c>
      <c r="W52" s="32">
        <f t="shared" si="4"/>
        <v>51.061634554121852</v>
      </c>
      <c r="X52" s="32">
        <f t="shared" si="5"/>
        <v>47.415088590542453</v>
      </c>
      <c r="Y52" s="32">
        <f t="shared" si="6"/>
        <v>44.903005680765915</v>
      </c>
      <c r="Z52" s="32">
        <f t="shared" si="7"/>
        <v>43.166170645300184</v>
      </c>
    </row>
    <row r="53" spans="2:26" x14ac:dyDescent="0.2">
      <c r="B53" s="13">
        <f>1+B52</f>
        <v>38</v>
      </c>
      <c r="C53" s="13"/>
      <c r="D53" s="2">
        <f t="shared" si="15"/>
        <v>118.63906403829021</v>
      </c>
      <c r="E53" s="2">
        <f t="shared" si="15"/>
        <v>118.63906403829023</v>
      </c>
      <c r="F53" s="2">
        <f t="shared" si="15"/>
        <v>118.63906403829021</v>
      </c>
      <c r="G53" s="2">
        <f t="shared" si="15"/>
        <v>118.63906403829021</v>
      </c>
      <c r="H53" s="2">
        <f t="shared" si="15"/>
        <v>118.6390640382902</v>
      </c>
      <c r="I53" s="2"/>
      <c r="J53" s="2">
        <f t="shared" si="16"/>
        <v>59.319532019145107</v>
      </c>
      <c r="K53" s="2">
        <f t="shared" si="16"/>
        <v>64.750636439231172</v>
      </c>
      <c r="L53" s="2">
        <f t="shared" si="16"/>
        <v>68.441553026857193</v>
      </c>
      <c r="M53" s="2">
        <f t="shared" si="16"/>
        <v>70.959380890643033</v>
      </c>
      <c r="N53" s="2">
        <f t="shared" si="16"/>
        <v>72.68335833944181</v>
      </c>
      <c r="P53" s="2">
        <f t="shared" si="17"/>
        <v>88.979298028717665</v>
      </c>
      <c r="Q53" s="2">
        <f t="shared" si="17"/>
        <v>97.125954658846766</v>
      </c>
      <c r="R53" s="2">
        <f t="shared" si="17"/>
        <v>102.66232954028578</v>
      </c>
      <c r="S53" s="2">
        <f t="shared" si="17"/>
        <v>106.43907133596456</v>
      </c>
      <c r="T53" s="2">
        <f t="shared" si="17"/>
        <v>109.02503750916273</v>
      </c>
      <c r="V53" s="32">
        <f t="shared" si="3"/>
        <v>59.319532019145107</v>
      </c>
      <c r="W53" s="32">
        <f t="shared" si="4"/>
        <v>53.888427599059057</v>
      </c>
      <c r="X53" s="32">
        <f t="shared" si="5"/>
        <v>50.197511011433022</v>
      </c>
      <c r="Y53" s="32">
        <f t="shared" si="6"/>
        <v>47.679683147647182</v>
      </c>
      <c r="Z53" s="32">
        <f t="shared" si="7"/>
        <v>45.955705698848391</v>
      </c>
    </row>
    <row r="54" spans="2:26" x14ac:dyDescent="0.2">
      <c r="B54" s="13">
        <f t="shared" si="8"/>
        <v>39</v>
      </c>
      <c r="C54" s="13"/>
      <c r="D54" s="2">
        <f t="shared" si="15"/>
        <v>124.76462659982181</v>
      </c>
      <c r="E54" s="2">
        <f t="shared" si="15"/>
        <v>124.76462659982181</v>
      </c>
      <c r="F54" s="2">
        <f t="shared" si="15"/>
        <v>124.7646265998218</v>
      </c>
      <c r="G54" s="2">
        <f t="shared" si="15"/>
        <v>124.76462659982181</v>
      </c>
      <c r="H54" s="2">
        <f t="shared" si="15"/>
        <v>124.76462659982181</v>
      </c>
      <c r="I54" s="2"/>
      <c r="J54" s="2">
        <f t="shared" si="16"/>
        <v>62.382313299910905</v>
      </c>
      <c r="K54" s="2">
        <f t="shared" si="16"/>
        <v>67.930436488114921</v>
      </c>
      <c r="L54" s="2">
        <f t="shared" si="16"/>
        <v>71.663706444726671</v>
      </c>
      <c r="M54" s="2">
        <f t="shared" si="16"/>
        <v>74.185564631462299</v>
      </c>
      <c r="N54" s="2">
        <f t="shared" si="16"/>
        <v>75.895607838657753</v>
      </c>
      <c r="P54" s="2">
        <f t="shared" si="17"/>
        <v>93.57346994986635</v>
      </c>
      <c r="Q54" s="2">
        <f t="shared" si="17"/>
        <v>101.89565473217239</v>
      </c>
      <c r="R54" s="2">
        <f t="shared" si="17"/>
        <v>107.49555966709001</v>
      </c>
      <c r="S54" s="2">
        <f t="shared" si="17"/>
        <v>111.27834694719346</v>
      </c>
      <c r="T54" s="2">
        <f t="shared" si="17"/>
        <v>113.8434117579866</v>
      </c>
      <c r="V54" s="32">
        <f t="shared" si="3"/>
        <v>62.382313299910905</v>
      </c>
      <c r="W54" s="32">
        <f t="shared" si="4"/>
        <v>56.834190111706889</v>
      </c>
      <c r="X54" s="32">
        <f t="shared" si="5"/>
        <v>53.100920155095125</v>
      </c>
      <c r="Y54" s="32">
        <f t="shared" si="6"/>
        <v>50.579061968359511</v>
      </c>
      <c r="Z54" s="32">
        <f t="shared" si="7"/>
        <v>48.869018761164057</v>
      </c>
    </row>
    <row r="55" spans="2:26" x14ac:dyDescent="0.2">
      <c r="B55" s="13">
        <f t="shared" si="8"/>
        <v>40</v>
      </c>
      <c r="C55" s="13"/>
      <c r="D55" s="2">
        <f t="shared" si="15"/>
        <v>131.13521166381474</v>
      </c>
      <c r="E55" s="2">
        <f t="shared" si="15"/>
        <v>131.13521166381474</v>
      </c>
      <c r="F55" s="2">
        <f t="shared" si="15"/>
        <v>131.13521166381474</v>
      </c>
      <c r="G55" s="2">
        <f t="shared" si="15"/>
        <v>131.13521166381474</v>
      </c>
      <c r="H55" s="2">
        <f t="shared" si="15"/>
        <v>131.13521166381474</v>
      </c>
      <c r="I55" s="2"/>
      <c r="J55" s="2">
        <f t="shared" si="16"/>
        <v>65.567605831907372</v>
      </c>
      <c r="K55" s="2">
        <f t="shared" si="16"/>
        <v>71.231589186564804</v>
      </c>
      <c r="L55" s="2">
        <f t="shared" si="16"/>
        <v>75.005246169962035</v>
      </c>
      <c r="M55" s="2">
        <f t="shared" si="16"/>
        <v>77.529500328559195</v>
      </c>
      <c r="N55" s="2">
        <f t="shared" si="16"/>
        <v>79.224619811471641</v>
      </c>
      <c r="P55" s="2">
        <f t="shared" si="17"/>
        <v>98.351408747861058</v>
      </c>
      <c r="Q55" s="2">
        <f t="shared" si="17"/>
        <v>106.84738377984722</v>
      </c>
      <c r="R55" s="2">
        <f t="shared" si="17"/>
        <v>112.50786925494305</v>
      </c>
      <c r="S55" s="2">
        <f t="shared" si="17"/>
        <v>116.29425049283881</v>
      </c>
      <c r="T55" s="2">
        <f t="shared" si="17"/>
        <v>118.83692971720747</v>
      </c>
      <c r="V55" s="32">
        <f t="shared" si="3"/>
        <v>65.567605831907372</v>
      </c>
      <c r="W55" s="32">
        <f t="shared" si="4"/>
        <v>59.903622477249939</v>
      </c>
      <c r="X55" s="32">
        <f t="shared" si="5"/>
        <v>56.129965493852708</v>
      </c>
      <c r="Y55" s="32">
        <f t="shared" si="6"/>
        <v>53.605711335255549</v>
      </c>
      <c r="Z55" s="32">
        <f t="shared" si="7"/>
        <v>51.910591852343103</v>
      </c>
    </row>
  </sheetData>
  <mergeCells count="9">
    <mergeCell ref="V14:Z14"/>
    <mergeCell ref="V11:Z11"/>
    <mergeCell ref="D11:T11"/>
    <mergeCell ref="D14:H14"/>
    <mergeCell ref="J14:N14"/>
    <mergeCell ref="P14:T14"/>
    <mergeCell ref="D12:H12"/>
    <mergeCell ref="J12:N12"/>
    <mergeCell ref="P12:T12"/>
  </mergeCells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7</xdr:col>
                    <xdr:colOff>114300</xdr:colOff>
                    <xdr:row>3</xdr:row>
                    <xdr:rowOff>114300</xdr:rowOff>
                  </from>
                  <to>
                    <xdr:col>7</xdr:col>
                    <xdr:colOff>304800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5</xdr:col>
                    <xdr:colOff>238125</xdr:colOff>
                    <xdr:row>5</xdr:row>
                    <xdr:rowOff>38100</xdr:rowOff>
                  </from>
                  <to>
                    <xdr:col>5</xdr:col>
                    <xdr:colOff>428625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pinner 3">
              <controlPr defaultSize="0" autoPict="0">
                <anchor moveWithCells="1" sizeWithCells="1">
                  <from>
                    <xdr:col>7</xdr:col>
                    <xdr:colOff>104775</xdr:colOff>
                    <xdr:row>7</xdr:row>
                    <xdr:rowOff>47625</xdr:rowOff>
                  </from>
                  <to>
                    <xdr:col>7</xdr:col>
                    <xdr:colOff>295275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 moveWithCells="1" sizeWithCells="1">
                  <from>
                    <xdr:col>20</xdr:col>
                    <xdr:colOff>314325</xdr:colOff>
                    <xdr:row>7</xdr:row>
                    <xdr:rowOff>114300</xdr:rowOff>
                  </from>
                  <to>
                    <xdr:col>21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Asprey to Ralph</vt:lpstr>
      <vt:lpstr>amt</vt:lpstr>
      <vt:lpstr>Comp</vt:lpstr>
      <vt:lpstr>gth</vt:lpstr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McAuley</dc:creator>
  <cp:lastModifiedBy>Ian McAuley</cp:lastModifiedBy>
  <dcterms:created xsi:type="dcterms:W3CDTF">1999-09-23T07:14:35Z</dcterms:created>
  <dcterms:modified xsi:type="dcterms:W3CDTF">2016-02-16T06:19:49Z</dcterms:modified>
</cp:coreProperties>
</file>